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170" windowHeight="9060" activeTab="0"/>
  </bookViews>
  <sheets>
    <sheet name="Presupuesto" sheetId="1" r:id="rId1"/>
  </sheets>
  <definedNames>
    <definedName name="_xlnm.Print_Titles" localSheetId="0">'Presupuesto'!$3:$4</definedName>
  </definedNames>
  <calcPr fullCalcOnLoad="1"/>
</workbook>
</file>

<file path=xl/sharedStrings.xml><?xml version="1.0" encoding="utf-8"?>
<sst xmlns="http://schemas.openxmlformats.org/spreadsheetml/2006/main" count="560" uniqueCount="325">
  <si>
    <t>Este crédito se destina a cubrir
— el pago de coeficientes correctores - partida 1190,
— y la adaptación de las remuneraciones - partida 1191,
de acuerdo con las decisiones del Consejo</t>
  </si>
  <si>
    <t xml:space="preserve">Este crédito se destina a cubrir los gastos de las misiones del personal de la agencia.
</t>
  </si>
  <si>
    <t xml:space="preserve">Este crédito se destina a cubrir la participación financiera de la agencia en los cursos de formación profesional complementarios en los que sus funcionarios tomen parte.
</t>
  </si>
  <si>
    <t xml:space="preserve">Este crédito se destina a cubrir los gastos que conlleve la asignación de funcionarios a otras  administraciones.
</t>
  </si>
  <si>
    <t xml:space="preserve">Este crédito se destina a cubrir los gastos de representación.
</t>
  </si>
  <si>
    <t xml:space="preserve">Este crédito se destina a cubrir los alquileres de inmuebles o partes de inmuebles ocupados.
</t>
  </si>
  <si>
    <t xml:space="preserve">Este crédito se destina a cubrir los gastos corrientes.
</t>
  </si>
  <si>
    <t xml:space="preserve">Este crédito se destina a cubrir los gastos de mantenimiento del inmueble a diposición de la agencia (habitaciones, ascensor, calefacción, aire acondicionado, electricidad, cañerías).
</t>
  </si>
  <si>
    <t xml:space="preserve">Este crédito se destina a cubrir los gastos de contrucción de los inmuebles.
</t>
  </si>
  <si>
    <t xml:space="preserve">Este crédito se destina a cubrir los gastos de adquisición:
— de material audiovisual, de reproducción, de archivo, de biblioteca y de interpretación (cabinas, dispositivos de escucha... para instalaciones de interpretación simultánea),
— material diverso para los talleres de mantenimiento de los edificios,
— material de oficina, como máquinas de escribir, calculadoras, máquinas de tratamiento de texto...
</t>
  </si>
  <si>
    <t xml:space="preserve">Este crédito se destina a cubrir la adquisición de mobiliario.
</t>
  </si>
  <si>
    <t xml:space="preserve">Este crédito se destina a cubrir la adquisición de material de transporte.
</t>
  </si>
  <si>
    <t xml:space="preserve">Este crédito se destina a cubrir el alquiler, el leasing del material de transporte, así como los alquileres ocasionales y los gastos relacionados con el uso del transporte en común.
</t>
  </si>
  <si>
    <t xml:space="preserve">Este crédito se destina a cubrir los gastos de funcionamiento y de mantenimiento del material de transporte.
</t>
  </si>
  <si>
    <t xml:space="preserve">Este crédito se destina a cubrir los gastos en fotocopias, productos para los aparatos reproductores, el papel y el material de oficina.
</t>
  </si>
  <si>
    <t xml:space="preserve">Este crédito se destina a cubrir los gastos bancarios.
</t>
  </si>
  <si>
    <t xml:space="preserve">Este crédito se destina a cubrir otros gastos financieros.
</t>
  </si>
  <si>
    <t xml:space="preserve">Este crédito se destina a cubrir los gastos de información, de comunicación y de publicación vinculados al funcionamiento de la agencia.
</t>
  </si>
  <si>
    <t>Este crédito se destina a cubrir los gastos de franqueo y de porte, incluido el envío de paquetes postales</t>
  </si>
  <si>
    <t xml:space="preserve">Este crédito se destina a cubrir los gastos relacionados con los equipos de telecomunicaciones, incluido el cableado: la compra, el alquiler, la instalación, el mantenimient, la documentación, etc.
</t>
  </si>
  <si>
    <t xml:space="preserve">Este crédito se destina a cubrir los gastos de reuniones y convocatorias relacionadas con el funcionamiento de la agencia.
</t>
  </si>
  <si>
    <t xml:space="preserve">Este crédito se destina a cubrir los gastos de reuniones de expertos y de socios organizadas por la agencia para sus actividades operativas:
— gastos de expertos - partida 2600,
— frais de reunión  - partida 2601
</t>
  </si>
  <si>
    <t xml:space="preserve">Este crédito se destina a cubrir los gastos de interpretación expuestos por la agencia para sus actividades operativas.
</t>
  </si>
  <si>
    <t xml:space="preserve">Este crédito se destina a cubrir los gastos de información, de comunicación y de publicación expuestos por la agencia para sus actividades operativas.
</t>
  </si>
  <si>
    <t xml:space="preserve">Este crédito se destina a cubrir los gastos de traducción expuestos por la agencia para sus actividades operativas.
</t>
  </si>
  <si>
    <t xml:space="preserve">Este crédito se destina a cubrir los gastos de auditorías expuestos por la agencia para sus actividades operativas.
</t>
  </si>
  <si>
    <t xml:space="preserve">Este crédito se destina a cubrir los gastos de estudio expuestos por la agencia para sus actividades operativas.
</t>
  </si>
  <si>
    <t xml:space="preserve">Estatuto de los funcionarios de las Comunidades Europeas (artículos 62 y 66).
Este crédito se destina a cubrir los sueldos base del personal en plantilla, calculado de acuerdo con las disposiciones en vigor y teniendo en cuenta posibles adaptaciones.
Este incluye también las horas extraordinarias (artículo 56 y su anexo VI).
</t>
  </si>
  <si>
    <t xml:space="preserve">Estatuto de los funcionarios de las Comunidades Europeas (artículos 62, 67 y 68).
Este crédito se destina a cubrir los complementos familiares que incluyen:
— asignación familiar,
— prestación por hijo o por persona a cargo,
— ayudas escolares.
</t>
  </si>
  <si>
    <t>Estatuto de los funcionarios de las Comunidades Europeas (artículos 62 y 69, y artículo 4 del anexo IV).</t>
  </si>
  <si>
    <t>Estatuto de los funcionarios de las Comunidades Europeas (artículo 4 bis del anexo VII).</t>
  </si>
  <si>
    <t>Régimen aplicable a otros funcionarios de las Comunidades Europeas, especialmente el artículo 3 y el título III.
Este crédito se destina a cubrir la remuneración y la cuota patronal en el régimen de la seguridad social de los funcionarios auxiliares, con excepción de los importes abonados en concepto de coeficiente corrector, de los que se encarga el art 1 1 9.</t>
  </si>
  <si>
    <t xml:space="preserve">Estatuto de los funcionarios de las Comunidades Europeas, en especial el artículo 59 y el artículo 8 del anexo II.
</t>
  </si>
  <si>
    <t>Régimen aplicable a otros funcionarios de las Comunidades Europeas:
— empleado contractual: título IV, en especial el artículo 79.
Este crédito se destina a cubrir los costes relativos a la remuneración, la seguridad social, al igual que a todo tipo de asignaciones, indemnizaciones y otros gastos relacionados con estos agentes.</t>
  </si>
  <si>
    <t xml:space="preserve">Este crédito se destina a cubrir los costes relativos a los períodos de prácticas administrativas para estudiantes jóvenes. Los gastos incluyen las indemnizaciones y cotizaciones sociales para los estudiantes en prácticas, los gastos por desplazamientos realizados durante las prácticas y los gastos de viaje al principio o final de la estancia.
</t>
  </si>
  <si>
    <t xml:space="preserve">Régimen aplicable a otros funcionarios de las Comunidades Europeas, en especial los artículos 5, 82 y 83.
Este crédito se destina a cubrir la remuneración, las dietas de misión, al igual que la cuota patronal del seguro para riesgos de accidentes de los Consejeros especiales.
En la categoría de consejeros especiales hay que destacar a los inspectores médicos, los asesores jurídicos, los asesores técnicos...
</t>
  </si>
  <si>
    <t xml:space="preserve">Las modalidades de designación y de retribución de los funcionarios, al igual que las demás condiciones financieras decididas por la Comisión se aplicarán por analogía.
Este crédito se destina a cubrir los gastos relativos al envío de funcionarios europeos (en especial de funcionarios en prácticas a la Comisión), nacionales y de otros expertos en la agencia y a su adscripción temporal a estos servicios.
</t>
  </si>
  <si>
    <t>Estatuto de los funcionarios de las Comunidades Europeas.
Este crédito se destina a cubrir:
— los riesgos de enfermedad (artículo 72) - partida 1130,
— los riesgos de accidentes y de enfermedad profesional (artículo 73) - partida 1131,
— los riesgos de paro (Reglamento CECA, CEE, Euratom) n° 2799/85 del Consejo del 27 de septiembre de 1985, por el que se modifica el Estatuto de los funcionarios de las Comunidades Europeas así como el RAA (DO L 265 del 8/10/1985, p.1) - partida 1132,
— la constitución o el mantenimiento del derecho de pensión (artículo 42) - partida 1133.</t>
  </si>
  <si>
    <t>Estatuto de los funcionarios de las Comunidades Europeas (artículos 70, 74 y 75, así como artículo 8 del anexo VII).
Este crédito se destina a cubrir:
— prestaciones por el nacimiento de un hijo y prestaciones por defunción de un funcionario - partida 1140,
— gastos de viaje por vacaciones anuales - partida 1141,
— indemnización de alojamiento / transporte - partida 1142,
— indemnizaciones a tanto alzado por funciones especiales - partida 1143,
— indemnizaciones a tanto alzado por desplazamiento - partida 1144,
— indemnizaciones especiales a contables y administradores de anticipos - partida 1145,
— indemnizaciones por permanencia en el lugar / servicio continuo - partida 1147,
otras indemnizaciones - partida 1149.</t>
  </si>
  <si>
    <t xml:space="preserve">Este crédito se destina a cubrir el recurso a:
- personal interino - partida 1170,
- personal externo, incluidos los costes ANS vinculados al pago de personal - partida 1178.
</t>
  </si>
  <si>
    <t>Estatuto de los funcionarios de las Comunidades Europeas.
Este crédito se destina a cubrir los gastos relativos a:
— gastos de viaje de la toma y el cese de funciones, incluyendo los de miembros de la familia (artículos 20 y 71 y artículo 7 del anexo VII) - partida 1181,
— indemnizaciones de instalación, de reinstalación y de translado (artículos 5 y 6 del anexo VII) - partida 1182,
— gastos de mudanza (artículos 20 y 71 y artículo 9 del anexo VII) - partida 1183,
— indemnizaciones diarias temporales (artículos 20 y 71 y artículo 10 del anexo VII) - partida 1184.
— gastos de contratación de personal (artículos 27 al 31, 33 y anexo III) - partida 1185,</t>
  </si>
  <si>
    <t>Pérdidas por cambio</t>
  </si>
  <si>
    <t xml:space="preserve">Este crédito se destina a cubrir los contratos de seguros de los inmuebles o de las partes de inmuebles ocupadas.
</t>
  </si>
  <si>
    <t xml:space="preserve">Este crédito se destina a cubrir las reparaciones y modificaciones de los tabiques del edificio.
</t>
  </si>
  <si>
    <t xml:space="preserve">Este crédito se destina a cubrir otros gastos no previstos relativos a los inmuebles, en especial los arbitrios de ocupación de terrenos, saneamiento, retirada de basura y limpieza de chimeneas.
</t>
  </si>
  <si>
    <t xml:space="preserve">Este crédito se destina a cubrir la compra o el alquiler de ordenadores y de periféricos.
También cubre los gastos de mantenimiento, de funcionamiento, operación, reparación, de documentacion y demás material, etc.
</t>
  </si>
  <si>
    <t xml:space="preserve">Este crédito se destina a cubrir los gastos de consultas a compañías de asesoramiento informático para servicios como:
— el mantenimiento de los equipos existentes,
— la instalación de nuevos equipos y la mejora de los ya existentes (estudio de viabilidad, análisis, programación, implementación, etc.),
— la gestión y la configuración de sistemas de explotación,
— la compra, el alquiler y el mantenimientos de programas informáticos, etc.
</t>
  </si>
  <si>
    <t xml:space="preserve">Este crédito se destina a cubrir los gastos en especialistas de informática externos (operadores, informáticos, ingenieros de sistema, etc), con la excepción del personal interino para la recogida de datos.
</t>
  </si>
  <si>
    <t>Este crédito se destina especialmente a cubrir:
— los fondos de biblioteca - partida 2250,
— el equipamiento de bibliotecas con materiales especiales (ficheros, estanterías, archivadores, etc.) - partida 2251,
— la subscripción a periódicos y publicaciones - partida 2252,
— la subscripción a agencias de prensa - partida 2253,
— gastos de encuadernación y similares, indispensables para la conservación de las obras y las publicaciones - partida 2254.</t>
  </si>
  <si>
    <t xml:space="preserve">Este crédito se destina a cubrir las pérdidas por cambio.
</t>
  </si>
  <si>
    <t>Este crédito se destina a cubrir los diferentes gastos de funcionamiento, especialmente:
— los diferentes seguros - partida 2350,
— los diferentes gastos de reuniones internas - partida 2352,
— las obras de mantenimiento y de traslado - partida 2353,
— los gastos de archivo de documentos - partida 2354,
— los uniformes y ropa de trabajo - partida 2355,
— diversos gastos, en los que se incluyen los servicios horizontales - partida 2356.</t>
  </si>
  <si>
    <t>Este crédito se destina a cubrir los gastos de subscriciones y de comunicaciones, así como los gastos relacionados con los equipos de telecomunicación, incluida la reparación de material.</t>
  </si>
  <si>
    <t>Reparación de los locales</t>
  </si>
  <si>
    <t>Subscripciones y consumo de teléfono</t>
  </si>
  <si>
    <t>2 6 0</t>
  </si>
  <si>
    <t>Contrats Experts
+ Réunion des coordinateurs Erasmus Mundus 
+ Presto experts</t>
  </si>
  <si>
    <t>2 6 5</t>
  </si>
  <si>
    <t>2 6 4</t>
  </si>
  <si>
    <t>2 6 3</t>
  </si>
  <si>
    <t>2 6 2</t>
  </si>
  <si>
    <t>2 6 1</t>
  </si>
  <si>
    <t>2 6</t>
  </si>
  <si>
    <t>SLA à couvrir : 3500 forfait + 175/j de cours par agent + cours externes + Presto
Beaucoup de formations sont financées par le budget 2005
Budget à redéfinir en septembre</t>
  </si>
  <si>
    <t>+ SLA DIGIT à finaliser
+ Equipe Symmetry P8 (71,850 €) et R2 (215,550 € ?)
- intérimaires (600,000)</t>
  </si>
  <si>
    <t>SLA OIB Transport ? + Bus STIB</t>
  </si>
  <si>
    <t>Mobilier occasion
39000 rajoutés pour équilibrer le titre 2</t>
  </si>
  <si>
    <t>Assurance Van Breda,
prestations services horizontaux autres (SLA)
Presto pour réunions internes hors formation</t>
  </si>
  <si>
    <t> </t>
  </si>
  <si>
    <t>1 0</t>
  </si>
  <si>
    <t>2 0</t>
  </si>
  <si>
    <t>2 0 0</t>
  </si>
  <si>
    <t>p.m.</t>
  </si>
  <si>
    <t>2 1</t>
  </si>
  <si>
    <t>2 1 0</t>
  </si>
  <si>
    <t>2 2</t>
  </si>
  <si>
    <t>2 2 0</t>
  </si>
  <si>
    <t>2 3</t>
  </si>
  <si>
    <t>2 3 0</t>
  </si>
  <si>
    <t>2 4</t>
  </si>
  <si>
    <t>2 4 0</t>
  </si>
  <si>
    <t>2 5</t>
  </si>
  <si>
    <t>2 5 0</t>
  </si>
  <si>
    <t>2 5 1</t>
  </si>
  <si>
    <t>TOTAL GÉNÉRAL</t>
  </si>
  <si>
    <t>1 1</t>
  </si>
  <si>
    <t>1 1 0</t>
  </si>
  <si>
    <t>1 1 0 0</t>
  </si>
  <si>
    <t>1 1 0 1</t>
  </si>
  <si>
    <t>1 1 0 2</t>
  </si>
  <si>
    <t>1 1 0 3</t>
  </si>
  <si>
    <t>1 1 1</t>
  </si>
  <si>
    <t>1 1 1 0</t>
  </si>
  <si>
    <t>-</t>
  </si>
  <si>
    <t>1 1 1 2</t>
  </si>
  <si>
    <t>1 1 1 3</t>
  </si>
  <si>
    <t>1 1 1 4</t>
  </si>
  <si>
    <t>1 1 3</t>
  </si>
  <si>
    <t>1 1 4</t>
  </si>
  <si>
    <t>1 1 7</t>
  </si>
  <si>
    <t>1 1 8</t>
  </si>
  <si>
    <t>1 1 9</t>
  </si>
  <si>
    <t>1 3</t>
  </si>
  <si>
    <t>1 3 0</t>
  </si>
  <si>
    <t>1 4</t>
  </si>
  <si>
    <t>1 4 0</t>
  </si>
  <si>
    <t>1 4 2</t>
  </si>
  <si>
    <t>1 4 3</t>
  </si>
  <si>
    <t>1 4 4</t>
  </si>
  <si>
    <t>1 4 9</t>
  </si>
  <si>
    <t>1 5</t>
  </si>
  <si>
    <t>1 5 2</t>
  </si>
  <si>
    <t>1 7</t>
  </si>
  <si>
    <t>1 7 0</t>
  </si>
  <si>
    <t>2 0 1</t>
  </si>
  <si>
    <t>2 0 2</t>
  </si>
  <si>
    <t>2 0 3</t>
  </si>
  <si>
    <t>2 0 4</t>
  </si>
  <si>
    <t>2 0 5</t>
  </si>
  <si>
    <t>2 0 7</t>
  </si>
  <si>
    <t>2 0 9</t>
  </si>
  <si>
    <t>2 1 0 0</t>
  </si>
  <si>
    <t>2 1 0 1</t>
  </si>
  <si>
    <t>2 1 0 2</t>
  </si>
  <si>
    <t>2 2 0 0</t>
  </si>
  <si>
    <t>2 2 0 2</t>
  </si>
  <si>
    <t>2 2 1</t>
  </si>
  <si>
    <t>2 2 1 0</t>
  </si>
  <si>
    <t>2 2 1 2</t>
  </si>
  <si>
    <t>2 2 3</t>
  </si>
  <si>
    <t>2 2 3 0</t>
  </si>
  <si>
    <t>2 2 3 2</t>
  </si>
  <si>
    <t>2 2 5</t>
  </si>
  <si>
    <t>2 3 2</t>
  </si>
  <si>
    <t>2 3 2 0</t>
  </si>
  <si>
    <t>2 3 2 1</t>
  </si>
  <si>
    <t>2 3 2 9</t>
  </si>
  <si>
    <t>2 3 3</t>
  </si>
  <si>
    <t>2 3 4</t>
  </si>
  <si>
    <t>2 3 5</t>
  </si>
  <si>
    <t>2 3 9</t>
  </si>
  <si>
    <t>2 4 1</t>
  </si>
  <si>
    <t>2 4 1 0</t>
  </si>
  <si>
    <t>2 4 1 1</t>
  </si>
  <si>
    <t>SLA USHT+DS</t>
  </si>
  <si>
    <t>Problèmes proprio</t>
  </si>
  <si>
    <t>Remarques PVW</t>
  </si>
  <si>
    <t>Prévisions unités OPS + R1&amp;2 (+ Mission PMO 25/mission ?)</t>
  </si>
  <si>
    <t> SLA OIB 5400€/an</t>
  </si>
  <si>
    <t>Loyer 1e partie (proprio)</t>
  </si>
  <si>
    <t>SLA OIB ass. 3880€/an + 273,51€ par Moi€ contenu</t>
  </si>
  <si>
    <t>SLA OIB 546662€/an hors prestations spéciales</t>
  </si>
  <si>
    <t>Loyer 2e partie (proprio) il faut ajouter coûts SLA transformations sur devis</t>
  </si>
  <si>
    <t xml:space="preserve">Taxes surfaces à vérifier </t>
  </si>
  <si>
    <t>Prévisions sur base des factures actuelles</t>
  </si>
  <si>
    <t>Xerox 58000 + ???</t>
  </si>
  <si>
    <t>SLA OIB Transport?</t>
  </si>
  <si>
    <t xml:space="preserve">Création bibl EACEA </t>
  </si>
  <si>
    <t>Y compris frais de voyage annuel</t>
  </si>
  <si>
    <t>Conseil E5 = 2,5% masse salariale !!! Vérification à faire</t>
  </si>
  <si>
    <t>+ SLA PMO (aide administrative) 165000 = prestataire externe</t>
  </si>
  <si>
    <t>Bus Ecole?</t>
  </si>
  <si>
    <t>Bus Ecole ?</t>
  </si>
  <si>
    <t>Conseil E5 = 2,5% masse salariale // contrat Ass missions 0,5€par jour par personne</t>
  </si>
  <si>
    <t>SLA médical 310/agent (max 93000€/2006) + PMO convocations 25/opération</t>
  </si>
  <si>
    <t>SLA médical 310/agent + amendement gestion à conclure</t>
  </si>
  <si>
    <t>Presto réunions internes coordination ou A1700</t>
  </si>
  <si>
    <t>Demandes importantes de la P1 (171,000) et de la R1 (350,000) faisant probablement double emploi</t>
  </si>
  <si>
    <t xml:space="preserve">! A 2410+2411 =359000 alors que 1590/utilisateur = 477000  2006 </t>
  </si>
  <si>
    <t>1 1 1 5</t>
  </si>
  <si>
    <t>2 2 0 3</t>
  </si>
  <si>
    <t>pm</t>
  </si>
  <si>
    <t>???</t>
  </si>
  <si>
    <t>2 2 1 3</t>
  </si>
  <si>
    <t>2 2 3 3</t>
  </si>
  <si>
    <t>Budget 2007</t>
  </si>
  <si>
    <t>2005
Exécution</t>
  </si>
  <si>
    <t>Budget révisé - Budget intial (surplus)</t>
  </si>
  <si>
    <t>AE/2006/CD03/D-2 c</t>
  </si>
  <si>
    <t>Denominación</t>
  </si>
  <si>
    <t>2006 Presupuesto inicial</t>
  </si>
  <si>
    <t>2006 Presupuesto revisado en junio</t>
  </si>
  <si>
    <t>2006 Presupuesto revisado en octubre</t>
  </si>
  <si>
    <t>Comentarios</t>
  </si>
  <si>
    <t>SUBVENCIÓN DE LA COMUNIDAD EUROPEA</t>
  </si>
  <si>
    <t>TOTAL DEL CAPÍTULO 1 0</t>
  </si>
  <si>
    <t>Total del título 1</t>
  </si>
  <si>
    <t>INGRESOS</t>
  </si>
  <si>
    <t>INGRESOS DIVERSOS</t>
  </si>
  <si>
    <t>PRODUCTO DE LA VENTA DE BIENES MUEBLES E INMUEBLES</t>
  </si>
  <si>
    <t>TOTAL DEL CAPÍTULO 2 0</t>
  </si>
  <si>
    <t>PRODUCTO DE ALQUILERES</t>
  </si>
  <si>
    <t>Producto de alquileres</t>
  </si>
  <si>
    <t>TOTAL DEL CAPÍTULO 2 1</t>
  </si>
  <si>
    <t>INGRESOS E INDEMNIZACIÓN DE SERVICIOS A TÍTULO ONEROSO</t>
  </si>
  <si>
    <t>Ingresos e indemnización de servicios a título oneroso</t>
  </si>
  <si>
    <t>TOTAL DEL CAPÍTULO 2 2</t>
  </si>
  <si>
    <t>Reembolso de gastos diversos</t>
  </si>
  <si>
    <t>TOTAL DEL CAPÍTULO 2 3</t>
  </si>
  <si>
    <t>DONACIONES Y LEGADOS</t>
  </si>
  <si>
    <t>Donaciones y legados</t>
  </si>
  <si>
    <t>TOTAL DEL CAPÍTULO 2 4</t>
  </si>
  <si>
    <t>Beneficios de cambio</t>
  </si>
  <si>
    <t>TOTAL DEL CAPÍTULO 2 5</t>
  </si>
  <si>
    <t>Total del título 2</t>
  </si>
  <si>
    <t>TOTAL GENERAL</t>
  </si>
  <si>
    <t>GASTOS</t>
  </si>
  <si>
    <t>PERSONAL</t>
  </si>
  <si>
    <t>PERSONAL EN ACTIVO</t>
  </si>
  <si>
    <t>Sueldos base</t>
  </si>
  <si>
    <t>Complementos familiares</t>
  </si>
  <si>
    <t>Dietas de secretariado</t>
  </si>
  <si>
    <t>´Total del artículo 1 1 0</t>
  </si>
  <si>
    <t>Becarios</t>
  </si>
  <si>
    <t>Consejeros especiales</t>
  </si>
  <si>
    <t>Total del artículo 1 1 1</t>
  </si>
  <si>
    <t>Cotizaciones sociales</t>
  </si>
  <si>
    <t>Prestaciones provisionales y otros contratistas externos</t>
  </si>
  <si>
    <t>Indemnizaciones por residencia en el extranjero y por expatriación</t>
  </si>
  <si>
    <t>Coeficientes correctores</t>
  </si>
  <si>
    <t>TOTAL DEL CAPÍTULO 1 1</t>
  </si>
  <si>
    <t>MISIONES Y DESPLAZAMIENTOS</t>
  </si>
  <si>
    <t>TOTAL DEL CAPÍTULO 1 3</t>
  </si>
  <si>
    <t>Restaurantes y comedores</t>
  </si>
  <si>
    <t>Ayudas extraordinarias</t>
  </si>
  <si>
    <t>Atención médica</t>
  </si>
  <si>
    <t>Otras intervenciones</t>
  </si>
  <si>
    <t>TOTAL DEL CAPÍTULO 1 4</t>
  </si>
  <si>
    <t>INTERCAMBIO DE FUNCIONARIOS Y EXPERTOS</t>
  </si>
  <si>
    <t>TOTAL DEL CAPÍTULO 1 5</t>
  </si>
  <si>
    <t>TOTAL DEL CAPÍTULO 1 7</t>
  </si>
  <si>
    <t>TOTAL DEL CAPÍTULO 2 2</t>
  </si>
  <si>
    <t>TOTAL DEL CAPÍTULO 2 3</t>
  </si>
  <si>
    <t>TOTAL DEL CAPÍTULO 2 4</t>
  </si>
  <si>
    <t>TOTAL DEL CAPÍTULO 2 5</t>
  </si>
  <si>
    <t>TOTAL DEL CAPÍTULO 2 6</t>
  </si>
  <si>
    <t>GASTOS DE RECEPCIÓN Y DE REPRESENTACIÓN</t>
  </si>
  <si>
    <t>Gastos de recepción y de representación</t>
  </si>
  <si>
    <t>INMUEBLES, MATERIALES Y DIVERSOS GASTOS DE FUNCIONAMIENTO</t>
  </si>
  <si>
    <t>ALQUILER DE INMUEBLES Y GASTOS ACCESORIOS</t>
  </si>
  <si>
    <t>Alquileres</t>
  </si>
  <si>
    <t>Seguros</t>
  </si>
  <si>
    <t>Agua, gas, electricidad y calefacción</t>
  </si>
  <si>
    <t>Limpieza y mantenimiento</t>
  </si>
  <si>
    <t>Seguridad y vigilancia de los inmuebles</t>
  </si>
  <si>
    <t>Construcción de los inmuebles</t>
  </si>
  <si>
    <t>Otros gastos</t>
  </si>
  <si>
    <t>TRATAMIENTO DE DATOS</t>
  </si>
  <si>
    <t>Informática</t>
  </si>
  <si>
    <t>Equipo de tratamiento de datos</t>
  </si>
  <si>
    <t>Desarrollo de programas</t>
  </si>
  <si>
    <t>Otros servicios externos</t>
  </si>
  <si>
    <t>Total del artículo 2 1 0</t>
  </si>
  <si>
    <t>Total del artículo 2 2 0</t>
  </si>
  <si>
    <t>Total del artículo 2 2 1</t>
  </si>
  <si>
    <t>Total del artículo 2 2 3</t>
  </si>
  <si>
    <t>Total del artículo 2 3 2</t>
  </si>
  <si>
    <t>Total del artículo 2 4 1</t>
  </si>
  <si>
    <t>Material e instalaciones técnicas</t>
  </si>
  <si>
    <t>Compra de material e instalaciones técnicas</t>
  </si>
  <si>
    <r>
      <t xml:space="preserve">Alquiler y </t>
    </r>
    <r>
      <rPr>
        <i/>
        <sz val="9"/>
        <rFont val="Arial"/>
        <family val="2"/>
      </rPr>
      <t>leasing</t>
    </r>
    <r>
      <rPr>
        <sz val="9"/>
        <rFont val="Arial"/>
        <family val="2"/>
      </rPr>
      <t xml:space="preserve"> de material de transporte</t>
    </r>
  </si>
  <si>
    <t>Mantenimiento, explotación y reparación de material e instalaciones técnicas</t>
  </si>
  <si>
    <t>Mobiliario</t>
  </si>
  <si>
    <t>Compra de mobiliario</t>
  </si>
  <si>
    <r>
      <t xml:space="preserve">Alquiler y </t>
    </r>
    <r>
      <rPr>
        <i/>
        <sz val="9"/>
        <rFont val="Arial"/>
        <family val="2"/>
      </rPr>
      <t xml:space="preserve">leasing </t>
    </r>
    <r>
      <rPr>
        <sz val="9"/>
        <rFont val="Arial"/>
        <family val="2"/>
      </rPr>
      <t>de mobiliario</t>
    </r>
  </si>
  <si>
    <t>Mantenimiento y explotación de mobiliario</t>
  </si>
  <si>
    <t>Material de transporte</t>
  </si>
  <si>
    <t>Compra de material de transporte</t>
  </si>
  <si>
    <r>
      <t xml:space="preserve">Alquiler y </t>
    </r>
    <r>
      <rPr>
        <i/>
        <sz val="9"/>
        <rFont val="Arial"/>
        <family val="2"/>
      </rPr>
      <t>leasing</t>
    </r>
    <r>
      <rPr>
        <sz val="9"/>
        <rFont val="Arial"/>
        <family val="2"/>
      </rPr>
      <t xml:space="preserve"> de material e instalaciones técnicas</t>
    </r>
  </si>
  <si>
    <t>Mantenimiento, explotación y reparación de material de transporte</t>
  </si>
  <si>
    <t>Gastos de documentación y biblioteca</t>
  </si>
  <si>
    <t>GASTOS DE FUNCIONAMIENTO ADMINISTRATIVO</t>
  </si>
  <si>
    <t>Papelería y material de oficina</t>
  </si>
  <si>
    <t>Cargos financieros</t>
  </si>
  <si>
    <t>Gastos bancarios</t>
  </si>
  <si>
    <t>Otros gastos financieros</t>
  </si>
  <si>
    <t>Gastos de contencioso</t>
  </si>
  <si>
    <t>Daños y perjuicios</t>
  </si>
  <si>
    <t>Otros gastos de funcionamiento</t>
  </si>
  <si>
    <t>Información, comunicación y publicación</t>
  </si>
  <si>
    <t>Telecomunicaciones</t>
  </si>
  <si>
    <t>Compra e instalación de materiales y equipos de telecomunicación</t>
  </si>
  <si>
    <t>GASTOS DE REUNIONES Y DE CONVOCATORIAS</t>
  </si>
  <si>
    <t>Reuniones y convocatorias en general</t>
  </si>
  <si>
    <t>Gastos de expertos y de reuniones ligados a actividades operativas</t>
  </si>
  <si>
    <t>Gastos de interpretación</t>
  </si>
  <si>
    <t>Gastos de traducción</t>
  </si>
  <si>
    <t>Gastos de auditorías</t>
  </si>
  <si>
    <t>Gastos de estudios</t>
  </si>
  <si>
    <t>TOTAL DE GASTOS</t>
  </si>
  <si>
    <t>Artículo Partida</t>
  </si>
  <si>
    <t>REMBOLSO DE GASTOS DIVERSOS</t>
  </si>
  <si>
    <t>INGRESOS POR INVERSIONES O PRÉSTAMOS, INTERESES BANCARIOS Y OTRAS PARTIDAS; BENEFICIOS DE CAMBIO</t>
  </si>
  <si>
    <t>Subvención de la Comunidad Europea en el ámbito político Relaciones Exteriores</t>
  </si>
  <si>
    <t>Subvención de la Comunidad Europea en el ámbito político Educación y Cultura (programas financiados con cargo a la rúbrica 5 de las Perspectivas Financieras)</t>
  </si>
  <si>
    <t>Subvención de la Comunidad Europea en el ámbito político Educación y Cultura</t>
  </si>
  <si>
    <t>Subvención de la Comunidad Europea en el ámbito político Sociedad de la Información</t>
  </si>
  <si>
    <t xml:space="preserve">Decisión n°2005/56/CE de la Comisión del 14 de enero de 2005 (DO L 24 del 27/01/2005, p. 35), por la que se establece la Agencia ejecutiva en el ámbito educativo, audiovisual y cultural, encargada de la gestión de la accion comunitaria en el ámbito educativo, audiovisual y de cultural, según lo establecido en el Reglamento (CE) n°58/2003 del Consejo.
De acuerdo a lo dispuesto en el artículo 6 de esta decisión, se incluye en el Presupuesto General de la Unión Europea una subvención destinada a la agencia. El ingreso consignado corresponde a la subvención prevista en la partida 09.010430 de la sección III «Comisión» del Presupuesto general.
</t>
  </si>
  <si>
    <t>Decisión n°2005/56/CE de la Comisión del 14 de enero de 2005 (DO L 24 del 27/01/2005, p. 35), por la que se establece la Agencia ejecutiva en el ámbito educativo, audiovisual y cultural, encargada de la gestión de la accion comunitaria en el ámbito educativo, audiovisual y de cultural, según lo establecido en el Reglamento (CE) n°58/2003 del Consejo.
De acuerdo a lo dispuesto en el artículo 6 de esta decisión, se incluye en el Presupuesto General de la Unión Europea una subvención destinada a la agencia. El ingreso consignado corresponde a la subvención prevista en la partida 09.010430 de la sección III «Comisión» del Presupuesto general.</t>
  </si>
  <si>
    <t>Producto de la venta de bienes muebles e inmuebles</t>
  </si>
  <si>
    <t>Ingresos por inversiones o préstamos, intereses bancarios y otras partidas</t>
  </si>
  <si>
    <t xml:space="preserve">Esta partida se destina  a cubrir los gastos de alquiler y leasing del material y los equipos recogidos en la partida 2200.
</t>
  </si>
  <si>
    <t xml:space="preserve">Esta partida se destina  a cubrir los gastos de mantenimiento y reparación del material y los equipos recogidos en la partida 2200.
</t>
  </si>
  <si>
    <t xml:space="preserve">Esta partida se destina  a cubrir el alquiler y leasing del mobiliario.
</t>
  </si>
  <si>
    <t xml:space="preserve">Esta partida se destina  a cubrir los gastos de reparación y de mantenimiento del mobiliario, así como el inventario y la desclasificación.
</t>
  </si>
  <si>
    <t>Esta partida se destina a consignar los ingresos procedentes de la venta o de la recuperación de bienes muebles o inmuebles propiedad de la agencia.</t>
  </si>
  <si>
    <t xml:space="preserve">Esta partida se destina a consignar los ingresos procedentes del alquiler de bienes muebles o inmuebles propiedad de la agencia.
</t>
  </si>
  <si>
    <t xml:space="preserve">Esta partida se destina a consignar los ingresos procedentes de la provisión por parte de la agencia de servicios a título oneroso.
</t>
  </si>
  <si>
    <t xml:space="preserve">Esta partida se destina a consignar los ingresos procedentes de reembolsos (conversaciones telefónicas privadas, etc.).
</t>
  </si>
  <si>
    <t xml:space="preserve">Esta partida se destina a consignar los ingresos procedentes de donaciones y legados.
</t>
  </si>
  <si>
    <t xml:space="preserve">Esta partida se destina a consignar los ingresos procedentes de inversiones o préstamos, intereses bancarios y otras partidas recibidos por la agencia.
</t>
  </si>
  <si>
    <t>SERVICIO SOCIAL</t>
  </si>
  <si>
    <t>BIENES MUEBLES Y GASTOS ACCESORIOS</t>
  </si>
  <si>
    <t>FRANQUEO POSTAL Y TELECOMUNICACIONES</t>
  </si>
  <si>
    <t>Franqueo postal y gastos de porte</t>
  </si>
  <si>
    <t>GASTOS ADMINOSTRATIVOS VINCULADOS A ACTIVIDADES OPERATIVAS</t>
  </si>
  <si>
    <t>Otras prestaciones e indemnizaciones</t>
  </si>
  <si>
    <t>Indemnizaciones y gastos relativos a la entrada en funciones, al cese de funciones y a los translados</t>
  </si>
  <si>
    <t>Gastos de misiones, desplazamientos y otros gastos accesorios</t>
  </si>
  <si>
    <t>Cursos de idiomas, de reconversón y de formación profesional complementaria</t>
  </si>
  <si>
    <t>Funcionarios de la Agencia destacados temporalemte en otras administraciones</t>
  </si>
  <si>
    <t>Funcionarios con un puesto en plantilla</t>
  </si>
  <si>
    <t>Funcionarios auxiliares</t>
  </si>
  <si>
    <t>Funcionarios contractuales</t>
  </si>
  <si>
    <t>Otros funcionarios</t>
  </si>
  <si>
    <t>Funcionarios europeos, nacionales e internacionales y funcionarios del sector privado destacados temporalmente en la agencia</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</si>
</sst>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
    <numFmt numFmtId="166" formatCode="0.000"/>
    <numFmt numFmtId="167" formatCode="#,##0.000"/>
    <numFmt numFmtId="168" formatCode="#,##0.0000"/>
    <numFmt numFmtId="169" formatCode="0.00000000"/>
    <numFmt numFmtId="170" formatCode="0.0000000"/>
    <numFmt numFmtId="171" formatCode="0.000000"/>
    <numFmt numFmtId="172" formatCode="0.00000"/>
    <numFmt numFmtId="173" formatCode="0.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0.000%"/>
  </numFmts>
  <fonts count="13">
    <font>
      <sz val="10"/>
      <name val="Arial"/>
      <family val="0"/>
    </font>
    <font>
      <sz val="8"/>
      <name val="Arial"/>
      <family val="0"/>
    </font>
    <font>
      <u val="single"/>
      <sz val="10"/>
      <color indexed="12"/>
      <name val="Arial"/>
      <family val="0"/>
    </font>
    <font>
      <u val="single"/>
      <sz val="10"/>
      <color indexed="36"/>
      <name val="Arial"/>
      <family val="0"/>
    </font>
    <font>
      <b/>
      <sz val="10"/>
      <name val="Arial"/>
      <family val="2"/>
    </font>
    <font>
      <sz val="12"/>
      <name val="Arial"/>
      <family val="0"/>
    </font>
    <font>
      <b/>
      <sz val="9"/>
      <name val="Arial"/>
      <family val="0"/>
    </font>
    <font>
      <sz val="9"/>
      <name val="Arial"/>
      <family val="0"/>
    </font>
    <font>
      <b/>
      <i/>
      <sz val="9"/>
      <name val="Arial"/>
      <family val="2"/>
    </font>
    <font>
      <sz val="9"/>
      <color indexed="8"/>
      <name val="Arial"/>
      <family val="0"/>
    </font>
    <font>
      <sz val="11"/>
      <name val="Arial"/>
      <family val="0"/>
    </font>
    <font>
      <sz val="12"/>
      <name val="Times New Roman"/>
      <family val="1"/>
    </font>
    <font>
      <i/>
      <sz val="9"/>
      <name val="Arial"/>
      <family val="2"/>
    </font>
  </fonts>
  <fills count="3">
    <fill>
      <patternFill/>
    </fill>
    <fill>
      <patternFill patternType="gray125"/>
    </fill>
    <fill>
      <patternFill patternType="solid">
        <fgColor indexed="13"/>
        <bgColor indexed="64"/>
      </patternFill>
    </fill>
  </fills>
  <borders count="10">
    <border>
      <left/>
      <right/>
      <top/>
      <bottom/>
      <diagonal/>
    </border>
    <border>
      <left style="thin"/>
      <right style="thin"/>
      <top style="thin"/>
      <bottom style="thin"/>
    </border>
    <border>
      <left>
        <color indexed="63"/>
      </left>
      <right style="thin"/>
      <top>
        <color indexed="63"/>
      </top>
      <bottom style="thin"/>
    </border>
    <border>
      <left>
        <color indexed="63"/>
      </left>
      <right style="thin"/>
      <top style="thin"/>
      <bottom style="thin"/>
    </border>
    <border>
      <left>
        <color indexed="63"/>
      </left>
      <right style="thin"/>
      <top>
        <color indexed="63"/>
      </top>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134">
    <xf numFmtId="0" fontId="0" fillId="0" borderId="0" xfId="0" applyAlignment="1">
      <alignment/>
    </xf>
    <xf numFmtId="0" fontId="0" fillId="0" borderId="0" xfId="0" applyNumberFormat="1" applyFont="1" applyAlignment="1">
      <alignment wrapText="1"/>
    </xf>
    <xf numFmtId="0" fontId="0" fillId="0" borderId="0" xfId="0" applyNumberFormat="1" applyAlignment="1">
      <alignment wrapText="1"/>
    </xf>
    <xf numFmtId="0" fontId="5" fillId="0" borderId="0" xfId="0" applyNumberFormat="1" applyFont="1" applyAlignment="1">
      <alignment horizontal="center" wrapText="1"/>
    </xf>
    <xf numFmtId="3" fontId="0" fillId="0" borderId="0" xfId="0" applyNumberFormat="1" applyAlignment="1">
      <alignment wrapText="1"/>
    </xf>
    <xf numFmtId="0" fontId="6" fillId="0" borderId="1" xfId="0" applyNumberFormat="1" applyFont="1" applyBorder="1" applyAlignment="1">
      <alignment vertical="top" wrapText="1"/>
    </xf>
    <xf numFmtId="3" fontId="6" fillId="0" borderId="1" xfId="0" applyNumberFormat="1" applyFont="1" applyBorder="1" applyAlignment="1">
      <alignment vertical="top" wrapText="1"/>
    </xf>
    <xf numFmtId="0" fontId="7" fillId="0" borderId="1" xfId="0" applyNumberFormat="1" applyFont="1" applyBorder="1" applyAlignment="1">
      <alignment vertical="top" wrapText="1"/>
    </xf>
    <xf numFmtId="0" fontId="6" fillId="0" borderId="1" xfId="0" applyNumberFormat="1" applyFont="1" applyBorder="1" applyAlignment="1">
      <alignment horizontal="right" vertical="top" wrapText="1"/>
    </xf>
    <xf numFmtId="3" fontId="6" fillId="0" borderId="1" xfId="0" applyNumberFormat="1" applyFont="1" applyBorder="1" applyAlignment="1">
      <alignment horizontal="left" vertical="top" wrapText="1"/>
    </xf>
    <xf numFmtId="0" fontId="8" fillId="0" borderId="1" xfId="0" applyNumberFormat="1" applyFont="1" applyBorder="1" applyAlignment="1">
      <alignment horizontal="right" vertical="top" wrapText="1"/>
    </xf>
    <xf numFmtId="0" fontId="8" fillId="0" borderId="2" xfId="0" applyNumberFormat="1" applyFont="1" applyFill="1" applyBorder="1" applyAlignment="1">
      <alignment horizontal="left" vertical="top" wrapText="1"/>
    </xf>
    <xf numFmtId="3" fontId="7" fillId="0" borderId="2" xfId="0" applyNumberFormat="1" applyFont="1" applyBorder="1" applyAlignment="1">
      <alignment horizontal="right" vertical="top" wrapText="1"/>
    </xf>
    <xf numFmtId="0" fontId="8" fillId="0" borderId="2" xfId="0" applyNumberFormat="1" applyFont="1" applyBorder="1" applyAlignment="1">
      <alignment horizontal="left" vertical="top" wrapText="1"/>
    </xf>
    <xf numFmtId="3" fontId="8" fillId="0" borderId="2" xfId="0" applyNumberFormat="1" applyFont="1" applyBorder="1" applyAlignment="1">
      <alignment horizontal="left" vertical="top" wrapText="1"/>
    </xf>
    <xf numFmtId="0" fontId="8" fillId="0" borderId="1" xfId="0" applyNumberFormat="1" applyFont="1" applyBorder="1" applyAlignment="1">
      <alignment horizontal="right" vertical="top" wrapText="1"/>
    </xf>
    <xf numFmtId="0" fontId="7" fillId="0" borderId="1" xfId="0" applyNumberFormat="1" applyFont="1" applyBorder="1" applyAlignment="1">
      <alignment wrapText="1"/>
    </xf>
    <xf numFmtId="0" fontId="7" fillId="0" borderId="2" xfId="0" applyNumberFormat="1" applyFont="1" applyBorder="1" applyAlignment="1">
      <alignment horizontal="right" wrapText="1"/>
    </xf>
    <xf numFmtId="3" fontId="7" fillId="0" borderId="2" xfId="0" applyNumberFormat="1" applyFont="1" applyBorder="1" applyAlignment="1">
      <alignment wrapText="1"/>
    </xf>
    <xf numFmtId="0" fontId="6" fillId="0" borderId="2" xfId="0" applyNumberFormat="1" applyFont="1" applyBorder="1" applyAlignment="1">
      <alignment horizontal="right" wrapText="1"/>
    </xf>
    <xf numFmtId="3" fontId="6" fillId="0" borderId="2" xfId="0" applyNumberFormat="1" applyFont="1" applyBorder="1" applyAlignment="1">
      <alignment wrapText="1"/>
    </xf>
    <xf numFmtId="0" fontId="6" fillId="0" borderId="3" xfId="0" applyNumberFormat="1" applyFont="1" applyBorder="1" applyAlignment="1">
      <alignment vertical="top" wrapText="1"/>
    </xf>
    <xf numFmtId="3" fontId="6" fillId="0" borderId="2" xfId="0" applyNumberFormat="1" applyFont="1" applyBorder="1" applyAlignment="1">
      <alignment vertical="top" wrapText="1"/>
    </xf>
    <xf numFmtId="0" fontId="6" fillId="0" borderId="4" xfId="0" applyNumberFormat="1" applyFont="1" applyBorder="1" applyAlignment="1">
      <alignment horizontal="left" vertical="top" wrapText="1"/>
    </xf>
    <xf numFmtId="3" fontId="6" fillId="0" borderId="2" xfId="0" applyNumberFormat="1" applyFont="1" applyBorder="1" applyAlignment="1">
      <alignment horizontal="left" vertical="top" wrapText="1"/>
    </xf>
    <xf numFmtId="0" fontId="8" fillId="0" borderId="5" xfId="0" applyNumberFormat="1" applyFont="1" applyBorder="1" applyAlignment="1">
      <alignment horizontal="left" vertical="top" wrapText="1"/>
    </xf>
    <xf numFmtId="4" fontId="7" fillId="0" borderId="2" xfId="0" applyNumberFormat="1" applyFont="1" applyBorder="1" applyAlignment="1">
      <alignment horizontal="right" vertical="top" wrapText="1"/>
    </xf>
    <xf numFmtId="0" fontId="6" fillId="0" borderId="2" xfId="0" applyNumberFormat="1" applyFont="1" applyBorder="1" applyAlignment="1">
      <alignment horizontal="left" vertical="top" wrapText="1"/>
    </xf>
    <xf numFmtId="0" fontId="7" fillId="0" borderId="0" xfId="0" applyNumberFormat="1" applyFont="1" applyBorder="1" applyAlignment="1">
      <alignment wrapText="1"/>
    </xf>
    <xf numFmtId="0" fontId="6" fillId="0" borderId="0" xfId="0" applyNumberFormat="1" applyFont="1" applyBorder="1" applyAlignment="1">
      <alignment horizontal="right" wrapText="1"/>
    </xf>
    <xf numFmtId="3" fontId="6" fillId="0" borderId="0" xfId="0" applyNumberFormat="1" applyFont="1" applyBorder="1" applyAlignment="1">
      <alignment wrapText="1"/>
    </xf>
    <xf numFmtId="0" fontId="7" fillId="0" borderId="0" xfId="0" applyNumberFormat="1" applyFont="1" applyAlignment="1">
      <alignment wrapText="1"/>
    </xf>
    <xf numFmtId="0" fontId="5" fillId="0" borderId="0" xfId="0" applyNumberFormat="1" applyFont="1" applyBorder="1" applyAlignment="1">
      <alignment horizontal="center" wrapText="1"/>
    </xf>
    <xf numFmtId="3" fontId="7" fillId="0" borderId="0" xfId="0" applyNumberFormat="1" applyFont="1" applyBorder="1" applyAlignment="1">
      <alignment wrapText="1"/>
    </xf>
    <xf numFmtId="0" fontId="6" fillId="0" borderId="1" xfId="0" applyFont="1" applyBorder="1" applyAlignment="1">
      <alignment vertical="top" wrapText="1"/>
    </xf>
    <xf numFmtId="0" fontId="7" fillId="0" borderId="1" xfId="0" applyFont="1" applyBorder="1" applyAlignment="1">
      <alignment vertical="top" wrapText="1"/>
    </xf>
    <xf numFmtId="0" fontId="6" fillId="0" borderId="1" xfId="0" applyFont="1" applyBorder="1" applyAlignment="1">
      <alignment horizontal="right" vertical="top" wrapText="1"/>
    </xf>
    <xf numFmtId="0" fontId="6" fillId="0" borderId="5" xfId="0" applyFont="1" applyBorder="1" applyAlignment="1">
      <alignment vertical="top" wrapText="1"/>
    </xf>
    <xf numFmtId="0" fontId="8" fillId="0" borderId="1" xfId="0" applyFont="1" applyBorder="1" applyAlignment="1">
      <alignment horizontal="right" vertical="top" wrapText="1"/>
    </xf>
    <xf numFmtId="0" fontId="8" fillId="0" borderId="6" xfId="0" applyFont="1" applyBorder="1" applyAlignment="1">
      <alignment horizontal="left" vertical="top" wrapText="1"/>
    </xf>
    <xf numFmtId="0" fontId="7" fillId="0" borderId="1" xfId="0" applyFont="1" applyBorder="1" applyAlignment="1">
      <alignment horizontal="right" vertical="top" wrapText="1"/>
    </xf>
    <xf numFmtId="0" fontId="7" fillId="0" borderId="1" xfId="0" applyFont="1" applyBorder="1" applyAlignment="1">
      <alignment wrapText="1"/>
    </xf>
    <xf numFmtId="0" fontId="7" fillId="0" borderId="2" xfId="0" applyFont="1" applyBorder="1" applyAlignment="1">
      <alignment horizontal="right" wrapText="1"/>
    </xf>
    <xf numFmtId="0" fontId="8" fillId="0" borderId="4" xfId="0" applyFont="1" applyBorder="1" applyAlignment="1">
      <alignment horizontal="left" vertical="top" wrapText="1"/>
    </xf>
    <xf numFmtId="3" fontId="7" fillId="0" borderId="2" xfId="0" applyNumberFormat="1" applyFont="1" applyBorder="1" applyAlignment="1">
      <alignment vertical="top" wrapText="1"/>
    </xf>
    <xf numFmtId="0" fontId="8" fillId="0" borderId="2" xfId="0" applyFont="1" applyBorder="1" applyAlignment="1">
      <alignment horizontal="left" vertical="top" wrapText="1"/>
    </xf>
    <xf numFmtId="0" fontId="6" fillId="0" borderId="4" xfId="0" applyFont="1" applyBorder="1" applyAlignment="1">
      <alignment horizontal="left" vertical="top" wrapText="1"/>
    </xf>
    <xf numFmtId="0" fontId="7" fillId="0" borderId="1" xfId="0" applyFont="1" applyBorder="1" applyAlignment="1">
      <alignment horizontal="right" wrapText="1"/>
    </xf>
    <xf numFmtId="3" fontId="7" fillId="0" borderId="1" xfId="0" applyNumberFormat="1" applyFont="1" applyBorder="1" applyAlignment="1">
      <alignment horizontal="right" vertical="top" wrapText="1"/>
    </xf>
    <xf numFmtId="0" fontId="6" fillId="0" borderId="2" xfId="0" applyFont="1" applyBorder="1" applyAlignment="1">
      <alignment horizontal="right" wrapText="1"/>
    </xf>
    <xf numFmtId="3" fontId="7" fillId="0" borderId="2" xfId="0" applyNumberFormat="1" applyFont="1" applyFill="1" applyBorder="1" applyAlignment="1">
      <alignment horizontal="right" vertical="top" wrapText="1"/>
    </xf>
    <xf numFmtId="0" fontId="7" fillId="0" borderId="1" xfId="0" applyNumberFormat="1" applyFont="1" applyFill="1" applyBorder="1" applyAlignment="1">
      <alignment horizontal="left" vertical="top" wrapText="1"/>
    </xf>
    <xf numFmtId="0" fontId="9" fillId="0" borderId="1" xfId="0" applyNumberFormat="1" applyFont="1" applyFill="1" applyBorder="1" applyAlignment="1">
      <alignment wrapText="1"/>
    </xf>
    <xf numFmtId="0" fontId="7" fillId="0" borderId="1" xfId="0" applyNumberFormat="1" applyFont="1" applyBorder="1" applyAlignment="1">
      <alignment horizontal="left" vertical="top" wrapText="1"/>
    </xf>
    <xf numFmtId="0" fontId="7" fillId="0" borderId="1" xfId="0" applyFont="1" applyFill="1" applyBorder="1" applyAlignment="1">
      <alignment horizontal="left" vertical="top" wrapText="1"/>
    </xf>
    <xf numFmtId="0" fontId="7" fillId="0" borderId="1" xfId="0" applyFont="1" applyFill="1" applyBorder="1" applyAlignment="1" applyProtection="1">
      <alignment vertical="top" wrapText="1"/>
      <protection locked="0"/>
    </xf>
    <xf numFmtId="0" fontId="7" fillId="0" borderId="1" xfId="0" applyFont="1" applyFill="1" applyBorder="1" applyAlignment="1">
      <alignment vertical="top" wrapText="1"/>
    </xf>
    <xf numFmtId="0" fontId="7" fillId="0" borderId="1" xfId="0" applyFont="1" applyBorder="1" applyAlignment="1">
      <alignment horizontal="left" vertical="top" wrapText="1"/>
    </xf>
    <xf numFmtId="0" fontId="6" fillId="0" borderId="1" xfId="0" applyFont="1" applyBorder="1" applyAlignment="1">
      <alignment horizontal="left" vertical="top" wrapText="1"/>
    </xf>
    <xf numFmtId="0" fontId="8" fillId="0" borderId="1" xfId="0" applyFont="1" applyBorder="1" applyAlignment="1">
      <alignment horizontal="left" vertical="top" wrapText="1"/>
    </xf>
    <xf numFmtId="0" fontId="0" fillId="0" borderId="0" xfId="0" applyNumberFormat="1" applyAlignment="1">
      <alignment horizontal="right" wrapText="1"/>
    </xf>
    <xf numFmtId="0" fontId="0" fillId="0" borderId="0" xfId="0" applyNumberFormat="1" applyFont="1" applyAlignment="1">
      <alignment horizontal="right" wrapText="1"/>
    </xf>
    <xf numFmtId="3" fontId="7" fillId="0" borderId="2" xfId="0" applyNumberFormat="1" applyFont="1" applyBorder="1" applyAlignment="1">
      <alignment horizontal="right" wrapText="1"/>
    </xf>
    <xf numFmtId="3" fontId="7" fillId="0" borderId="2" xfId="0" applyNumberFormat="1" applyFont="1" applyBorder="1" applyAlignment="1">
      <alignment horizontal="right" vertical="top" wrapText="1"/>
    </xf>
    <xf numFmtId="3" fontId="5" fillId="0" borderId="0" xfId="0" applyNumberFormat="1" applyFont="1" applyAlignment="1">
      <alignment horizontal="right" wrapText="1"/>
    </xf>
    <xf numFmtId="3" fontId="7" fillId="0" borderId="0" xfId="0" applyNumberFormat="1" applyFont="1" applyBorder="1" applyAlignment="1">
      <alignment horizontal="right" wrapText="1"/>
    </xf>
    <xf numFmtId="3" fontId="5" fillId="0" borderId="0" xfId="0" applyNumberFormat="1" applyFont="1" applyBorder="1" applyAlignment="1">
      <alignment horizontal="right" wrapText="1"/>
    </xf>
    <xf numFmtId="3" fontId="0" fillId="0" borderId="0" xfId="0" applyNumberFormat="1" applyFont="1" applyAlignment="1">
      <alignment horizontal="right" wrapText="1"/>
    </xf>
    <xf numFmtId="3" fontId="7" fillId="0" borderId="1" xfId="0" applyNumberFormat="1" applyFont="1" applyBorder="1" applyAlignment="1">
      <alignment horizontal="right" wrapText="1"/>
    </xf>
    <xf numFmtId="3" fontId="0" fillId="0" borderId="0" xfId="0" applyNumberFormat="1" applyFont="1" applyBorder="1" applyAlignment="1">
      <alignment horizontal="right" wrapText="1"/>
    </xf>
    <xf numFmtId="0" fontId="0" fillId="0" borderId="0" xfId="0" applyNumberFormat="1" applyFont="1" applyBorder="1" applyAlignment="1">
      <alignment horizontal="right" wrapText="1"/>
    </xf>
    <xf numFmtId="3" fontId="6" fillId="0" borderId="2" xfId="0" applyNumberFormat="1" applyFont="1" applyBorder="1" applyAlignment="1">
      <alignment horizontal="right" wrapText="1"/>
    </xf>
    <xf numFmtId="0" fontId="0" fillId="0" borderId="0" xfId="0" applyNumberFormat="1" applyBorder="1" applyAlignment="1">
      <alignment wrapText="1"/>
    </xf>
    <xf numFmtId="3" fontId="0" fillId="0" borderId="0" xfId="0" applyNumberFormat="1" applyBorder="1" applyAlignment="1">
      <alignment wrapText="1"/>
    </xf>
    <xf numFmtId="0" fontId="0" fillId="0" borderId="0" xfId="0" applyNumberFormat="1" applyBorder="1" applyAlignment="1">
      <alignment horizontal="right" wrapText="1"/>
    </xf>
    <xf numFmtId="174" fontId="0" fillId="0" borderId="0" xfId="21" applyNumberFormat="1" applyAlignment="1">
      <alignment wrapText="1"/>
    </xf>
    <xf numFmtId="3" fontId="7" fillId="0" borderId="1" xfId="0" applyNumberFormat="1" applyFont="1" applyBorder="1" applyAlignment="1">
      <alignment horizontal="right" vertical="top" wrapText="1"/>
    </xf>
    <xf numFmtId="0" fontId="8" fillId="0" borderId="5" xfId="0" applyNumberFormat="1" applyFont="1" applyBorder="1" applyAlignment="1">
      <alignment horizontal="right" vertical="top" wrapText="1"/>
    </xf>
    <xf numFmtId="0" fontId="6" fillId="0" borderId="1" xfId="0" applyNumberFormat="1" applyFont="1" applyBorder="1" applyAlignment="1">
      <alignment horizontal="left" vertical="top" wrapText="1"/>
    </xf>
    <xf numFmtId="0" fontId="8" fillId="0" borderId="5" xfId="0" applyFont="1" applyBorder="1" applyAlignment="1">
      <alignment horizontal="right" vertical="top" wrapText="1"/>
    </xf>
    <xf numFmtId="0" fontId="8" fillId="0" borderId="5" xfId="0" applyFont="1" applyBorder="1" applyAlignment="1">
      <alignment horizontal="left" vertical="top" wrapText="1"/>
    </xf>
    <xf numFmtId="0" fontId="6" fillId="0" borderId="7" xfId="0" applyFont="1" applyBorder="1" applyAlignment="1">
      <alignment horizontal="right" vertical="top" wrapText="1"/>
    </xf>
    <xf numFmtId="0" fontId="6" fillId="0" borderId="8" xfId="0" applyFont="1" applyBorder="1" applyAlignment="1">
      <alignment horizontal="left" vertical="top" wrapText="1"/>
    </xf>
    <xf numFmtId="3" fontId="7" fillId="0" borderId="8" xfId="0" applyNumberFormat="1" applyFont="1" applyBorder="1" applyAlignment="1">
      <alignment horizontal="right" vertical="top" wrapText="1"/>
    </xf>
    <xf numFmtId="3" fontId="7" fillId="0" borderId="8" xfId="0" applyNumberFormat="1" applyFont="1" applyBorder="1" applyAlignment="1">
      <alignment vertical="top" wrapText="1"/>
    </xf>
    <xf numFmtId="3" fontId="7" fillId="0" borderId="3" xfId="0" applyNumberFormat="1" applyFont="1" applyBorder="1" applyAlignment="1">
      <alignment vertical="top" wrapText="1"/>
    </xf>
    <xf numFmtId="3" fontId="7" fillId="0" borderId="1" xfId="0" applyNumberFormat="1" applyFont="1" applyBorder="1" applyAlignment="1">
      <alignment wrapText="1"/>
    </xf>
    <xf numFmtId="3" fontId="7" fillId="0" borderId="1" xfId="0" applyNumberFormat="1" applyFont="1" applyFill="1" applyBorder="1" applyAlignment="1">
      <alignment horizontal="right" vertical="top" wrapText="1"/>
    </xf>
    <xf numFmtId="0" fontId="4" fillId="2" borderId="1" xfId="0" applyNumberFormat="1" applyFont="1" applyFill="1" applyBorder="1" applyAlignment="1">
      <alignment horizontal="center" vertical="center" wrapText="1"/>
    </xf>
    <xf numFmtId="0" fontId="4" fillId="2" borderId="3" xfId="0" applyNumberFormat="1" applyFont="1" applyFill="1" applyBorder="1" applyAlignment="1">
      <alignment horizontal="center" vertical="center" wrapText="1"/>
    </xf>
    <xf numFmtId="0" fontId="4" fillId="2" borderId="3" xfId="0" applyNumberFormat="1" applyFont="1" applyFill="1" applyBorder="1" applyAlignment="1">
      <alignment horizontal="center" vertical="center" wrapText="1"/>
    </xf>
    <xf numFmtId="0" fontId="7" fillId="0" borderId="5" xfId="0" applyFont="1" applyFill="1" applyBorder="1" applyAlignment="1">
      <alignment vertical="top" wrapText="1"/>
    </xf>
    <xf numFmtId="0" fontId="8" fillId="0" borderId="9" xfId="0" applyFont="1" applyBorder="1" applyAlignment="1">
      <alignment horizontal="right" vertical="top" wrapText="1"/>
    </xf>
    <xf numFmtId="3" fontId="7" fillId="0" borderId="4" xfId="0" applyNumberFormat="1" applyFont="1" applyFill="1" applyBorder="1" applyAlignment="1">
      <alignment horizontal="right" vertical="top" wrapText="1"/>
    </xf>
    <xf numFmtId="0" fontId="7" fillId="0" borderId="9" xfId="0" applyFont="1" applyFill="1" applyBorder="1" applyAlignment="1">
      <alignment horizontal="left" vertical="top" wrapText="1"/>
    </xf>
    <xf numFmtId="0" fontId="6" fillId="0" borderId="5" xfId="0" applyFont="1" applyBorder="1" applyAlignment="1">
      <alignment horizontal="right" vertical="top" wrapText="1"/>
    </xf>
    <xf numFmtId="0" fontId="7" fillId="0" borderId="5" xfId="0" applyFont="1" applyBorder="1" applyAlignment="1">
      <alignment vertical="top" wrapText="1"/>
    </xf>
    <xf numFmtId="3" fontId="7" fillId="0" borderId="4" xfId="0" applyNumberFormat="1" applyFont="1" applyBorder="1" applyAlignment="1">
      <alignment horizontal="right" vertical="top" wrapText="1"/>
    </xf>
    <xf numFmtId="3" fontId="7" fillId="0" borderId="5" xfId="0" applyNumberFormat="1" applyFont="1" applyBorder="1" applyAlignment="1">
      <alignment horizontal="right" vertical="top" wrapText="1"/>
    </xf>
    <xf numFmtId="0" fontId="8" fillId="0" borderId="1" xfId="0" applyFont="1" applyBorder="1" applyAlignment="1">
      <alignment vertical="top" wrapText="1"/>
    </xf>
    <xf numFmtId="0" fontId="0" fillId="0" borderId="0" xfId="0" applyNumberFormat="1" applyFont="1" applyAlignment="1">
      <alignment wrapText="1"/>
    </xf>
    <xf numFmtId="0" fontId="8" fillId="0" borderId="1" xfId="0" applyFont="1" applyFill="1" applyBorder="1" applyAlignment="1">
      <alignment vertical="top" wrapText="1"/>
    </xf>
    <xf numFmtId="0" fontId="8" fillId="0" borderId="9" xfId="0" applyFont="1" applyBorder="1" applyAlignment="1">
      <alignment vertical="top" wrapText="1"/>
    </xf>
    <xf numFmtId="0" fontId="0" fillId="0" borderId="0" xfId="0" applyNumberFormat="1" applyAlignment="1">
      <alignment horizontal="left" wrapText="1"/>
    </xf>
    <xf numFmtId="49" fontId="0" fillId="0" borderId="0" xfId="0" applyNumberFormat="1" applyAlignment="1">
      <alignment wrapText="1"/>
    </xf>
    <xf numFmtId="49" fontId="7" fillId="0" borderId="1" xfId="0" applyNumberFormat="1" applyFont="1" applyBorder="1" applyAlignment="1">
      <alignment vertical="top" wrapText="1"/>
    </xf>
    <xf numFmtId="49" fontId="7" fillId="0" borderId="1" xfId="0" applyNumberFormat="1" applyFont="1" applyFill="1" applyBorder="1" applyAlignment="1">
      <alignment horizontal="left" vertical="top" wrapText="1"/>
    </xf>
    <xf numFmtId="49" fontId="7" fillId="0" borderId="1" xfId="0" applyNumberFormat="1" applyFont="1" applyBorder="1" applyAlignment="1">
      <alignment wrapText="1"/>
    </xf>
    <xf numFmtId="49" fontId="9" fillId="0" borderId="1" xfId="0" applyNumberFormat="1" applyFont="1" applyFill="1" applyBorder="1" applyAlignment="1">
      <alignment wrapText="1"/>
    </xf>
    <xf numFmtId="49" fontId="7" fillId="0" borderId="1" xfId="0" applyNumberFormat="1" applyFont="1" applyBorder="1" applyAlignment="1">
      <alignment horizontal="left" vertical="top" wrapText="1"/>
    </xf>
    <xf numFmtId="49" fontId="7" fillId="0" borderId="0" xfId="0" applyNumberFormat="1" applyFont="1" applyBorder="1" applyAlignment="1">
      <alignment wrapText="1"/>
    </xf>
    <xf numFmtId="49" fontId="7" fillId="0" borderId="1" xfId="0" applyNumberFormat="1" applyFont="1" applyFill="1" applyBorder="1" applyAlignment="1" applyProtection="1">
      <alignment vertical="top" wrapText="1"/>
      <protection locked="0"/>
    </xf>
    <xf numFmtId="49" fontId="7" fillId="0" borderId="1" xfId="0" applyNumberFormat="1" applyFont="1" applyFill="1" applyBorder="1" applyAlignment="1">
      <alignment vertical="top" wrapText="1"/>
    </xf>
    <xf numFmtId="49" fontId="7" fillId="0" borderId="5" xfId="0" applyNumberFormat="1" applyFont="1" applyFill="1" applyBorder="1" applyAlignment="1">
      <alignment vertical="top" wrapText="1"/>
    </xf>
    <xf numFmtId="49" fontId="7" fillId="0" borderId="1" xfId="0" applyNumberFormat="1" applyFont="1" applyBorder="1" applyAlignment="1">
      <alignment vertical="top" wrapText="1"/>
    </xf>
    <xf numFmtId="49" fontId="7" fillId="0" borderId="1" xfId="0" applyNumberFormat="1" applyFont="1" applyFill="1" applyBorder="1" applyAlignment="1">
      <alignment vertical="top" wrapText="1"/>
    </xf>
    <xf numFmtId="49" fontId="7" fillId="0" borderId="9" xfId="0" applyNumberFormat="1" applyFont="1" applyFill="1" applyBorder="1" applyAlignment="1">
      <alignment horizontal="left" vertical="top" wrapText="1"/>
    </xf>
    <xf numFmtId="49" fontId="7" fillId="0" borderId="5" xfId="0" applyNumberFormat="1" applyFont="1" applyBorder="1" applyAlignment="1">
      <alignment vertical="top" wrapText="1"/>
    </xf>
    <xf numFmtId="49" fontId="6" fillId="0" borderId="1" xfId="0" applyNumberFormat="1" applyFont="1" applyFill="1" applyBorder="1" applyAlignment="1">
      <alignment horizontal="left" vertical="top" wrapText="1"/>
    </xf>
    <xf numFmtId="49" fontId="7" fillId="0" borderId="1" xfId="0" applyNumberFormat="1" applyFont="1" applyFill="1" applyBorder="1" applyAlignment="1">
      <alignment horizontal="left" vertical="top" wrapText="1"/>
    </xf>
    <xf numFmtId="49" fontId="7" fillId="0" borderId="1" xfId="0" applyNumberFormat="1" applyFont="1" applyBorder="1" applyAlignment="1">
      <alignment horizontal="left" vertical="top" wrapText="1"/>
    </xf>
    <xf numFmtId="0" fontId="0" fillId="0" borderId="0" xfId="0" applyNumberFormat="1" applyFill="1" applyAlignment="1">
      <alignment wrapText="1"/>
    </xf>
    <xf numFmtId="49" fontId="4" fillId="2" borderId="1" xfId="0" applyNumberFormat="1" applyFont="1" applyFill="1" applyBorder="1" applyAlignment="1">
      <alignment horizontal="center" vertical="center" wrapText="1"/>
    </xf>
    <xf numFmtId="0" fontId="8" fillId="0" borderId="1" xfId="0" applyFont="1" applyFill="1" applyBorder="1" applyAlignment="1">
      <alignment horizontal="right" vertical="top" wrapText="1"/>
    </xf>
    <xf numFmtId="0" fontId="8" fillId="0" borderId="2" xfId="0" applyFont="1" applyFill="1" applyBorder="1" applyAlignment="1">
      <alignment horizontal="left" vertical="top" wrapText="1"/>
    </xf>
    <xf numFmtId="3" fontId="7" fillId="0" borderId="2" xfId="0" applyNumberFormat="1" applyFont="1" applyFill="1" applyBorder="1" applyAlignment="1">
      <alignment horizontal="right" vertical="top" wrapText="1"/>
    </xf>
    <xf numFmtId="0" fontId="7" fillId="0" borderId="1" xfId="0" applyFont="1" applyFill="1" applyBorder="1" applyAlignment="1">
      <alignment horizontal="right" vertical="top" wrapText="1"/>
    </xf>
    <xf numFmtId="3" fontId="10" fillId="0" borderId="0" xfId="0" applyNumberFormat="1" applyFont="1" applyAlignment="1">
      <alignment wrapText="1"/>
    </xf>
    <xf numFmtId="0" fontId="0" fillId="0" borderId="1" xfId="0" applyNumberFormat="1" applyBorder="1" applyAlignment="1">
      <alignment wrapText="1"/>
    </xf>
    <xf numFmtId="0" fontId="6" fillId="0" borderId="1" xfId="0" applyFont="1" applyBorder="1" applyAlignment="1">
      <alignment horizontal="right" wrapText="1"/>
    </xf>
    <xf numFmtId="3" fontId="4" fillId="0" borderId="1" xfId="0" applyNumberFormat="1" applyFont="1" applyBorder="1" applyAlignment="1">
      <alignment wrapText="1"/>
    </xf>
    <xf numFmtId="3" fontId="7" fillId="0" borderId="7" xfId="0" applyNumberFormat="1" applyFont="1" applyBorder="1" applyAlignment="1">
      <alignment vertical="top"/>
    </xf>
    <xf numFmtId="0" fontId="11" fillId="0" borderId="0" xfId="0" applyFont="1" applyAlignment="1">
      <alignment horizontal="left" indent="15"/>
    </xf>
    <xf numFmtId="0" fontId="7" fillId="0" borderId="5" xfId="0" applyFont="1" applyBorder="1" applyAlignment="1">
      <alignment horizontal="lef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61"/>
  <sheetViews>
    <sheetView tabSelected="1" workbookViewId="0" topLeftCell="H135">
      <selection activeCell="H134" sqref="H134"/>
    </sheetView>
  </sheetViews>
  <sheetFormatPr defaultColWidth="9.140625" defaultRowHeight="12.75"/>
  <cols>
    <col min="1" max="1" width="9.28125" style="2" bestFit="1" customWidth="1"/>
    <col min="2" max="2" width="40.7109375" style="2" customWidth="1"/>
    <col min="3" max="3" width="12.7109375" style="2" hidden="1" customWidth="1"/>
    <col min="4" max="4" width="12.7109375" style="2" customWidth="1"/>
    <col min="5" max="5" width="12.7109375" style="61" customWidth="1"/>
    <col min="6" max="6" width="12.7109375" style="2" customWidth="1"/>
    <col min="7" max="7" width="12.7109375" style="2" hidden="1" customWidth="1"/>
    <col min="8" max="8" width="60.7109375" style="2" customWidth="1"/>
    <col min="9" max="9" width="40.7109375" style="104" hidden="1" customWidth="1"/>
    <col min="10" max="10" width="11.57421875" style="2" hidden="1" customWidth="1"/>
    <col min="11" max="11" width="11.57421875" style="2" bestFit="1" customWidth="1"/>
    <col min="12" max="12" width="10.140625" style="2" bestFit="1" customWidth="1"/>
    <col min="13" max="16384" width="9.140625" style="2" customWidth="1"/>
  </cols>
  <sheetData>
    <row r="1" spans="2:8" ht="15.75">
      <c r="B1" s="100"/>
      <c r="H1" s="132" t="s">
        <v>177</v>
      </c>
    </row>
    <row r="3" spans="1:9" s="1" customFormat="1" ht="48.75" customHeight="1">
      <c r="A3" s="88" t="s">
        <v>289</v>
      </c>
      <c r="B3" s="89" t="s">
        <v>178</v>
      </c>
      <c r="C3" s="89" t="s">
        <v>175</v>
      </c>
      <c r="D3" s="89" t="s">
        <v>179</v>
      </c>
      <c r="E3" s="90" t="s">
        <v>180</v>
      </c>
      <c r="F3" s="89" t="s">
        <v>181</v>
      </c>
      <c r="G3" s="89" t="s">
        <v>174</v>
      </c>
      <c r="H3" s="88" t="s">
        <v>182</v>
      </c>
      <c r="I3" s="122" t="s">
        <v>145</v>
      </c>
    </row>
    <row r="5" spans="2:7" ht="15">
      <c r="B5" s="3" t="s">
        <v>186</v>
      </c>
      <c r="C5" s="4"/>
      <c r="D5" s="4"/>
      <c r="E5" s="64"/>
      <c r="F5" s="4"/>
      <c r="G5" s="4"/>
    </row>
    <row r="6" spans="2:7" ht="15">
      <c r="B6" s="3"/>
      <c r="C6" s="4"/>
      <c r="D6" s="4"/>
      <c r="E6" s="64"/>
      <c r="F6" s="4"/>
      <c r="G6" s="4"/>
    </row>
    <row r="7" spans="1:9" ht="12.75">
      <c r="A7" s="5">
        <v>1</v>
      </c>
      <c r="B7" s="5" t="s">
        <v>183</v>
      </c>
      <c r="C7" s="6"/>
      <c r="D7" s="6"/>
      <c r="E7" s="48"/>
      <c r="F7" s="6"/>
      <c r="G7" s="6"/>
      <c r="H7" s="7" t="s">
        <v>67</v>
      </c>
      <c r="I7" s="105"/>
    </row>
    <row r="8" spans="1:9" ht="12.75">
      <c r="A8" s="8" t="s">
        <v>68</v>
      </c>
      <c r="B8" s="5" t="s">
        <v>183</v>
      </c>
      <c r="C8" s="9"/>
      <c r="D8" s="9"/>
      <c r="E8" s="48"/>
      <c r="F8" s="9"/>
      <c r="G8" s="9"/>
      <c r="H8" s="7" t="s">
        <v>67</v>
      </c>
      <c r="I8" s="105"/>
    </row>
    <row r="9" spans="1:9" ht="132">
      <c r="A9" s="10">
        <v>100</v>
      </c>
      <c r="B9" s="11" t="s">
        <v>295</v>
      </c>
      <c r="C9" s="12"/>
      <c r="D9" s="12">
        <v>7250000</v>
      </c>
      <c r="E9" s="12">
        <f>7250000*31514/33514</f>
        <v>6817344.990153369</v>
      </c>
      <c r="F9" s="131">
        <v>6317000</v>
      </c>
      <c r="G9" s="12">
        <v>9073000</v>
      </c>
      <c r="H9" s="51" t="s">
        <v>296</v>
      </c>
      <c r="I9" s="106"/>
    </row>
    <row r="10" spans="1:9" ht="120">
      <c r="A10" s="10">
        <v>101</v>
      </c>
      <c r="B10" s="13" t="s">
        <v>294</v>
      </c>
      <c r="C10" s="12"/>
      <c r="D10" s="12">
        <v>25430000</v>
      </c>
      <c r="E10" s="12">
        <f>25430000*31514/33514</f>
        <v>23912425.255117264</v>
      </c>
      <c r="F10" s="12">
        <v>22156000</v>
      </c>
      <c r="G10" s="12">
        <v>28451000</v>
      </c>
      <c r="H10" s="51" t="s">
        <v>297</v>
      </c>
      <c r="I10" s="106"/>
    </row>
    <row r="11" spans="1:12" ht="132">
      <c r="A11" s="10">
        <v>102</v>
      </c>
      <c r="B11" s="13" t="s">
        <v>293</v>
      </c>
      <c r="C11" s="12"/>
      <c r="D11" s="12">
        <v>650000</v>
      </c>
      <c r="E11" s="12">
        <f>650000*31514/33514</f>
        <v>611210.2404965089</v>
      </c>
      <c r="F11" s="12">
        <v>566000</v>
      </c>
      <c r="G11" s="12">
        <v>0</v>
      </c>
      <c r="H11" s="51" t="s">
        <v>296</v>
      </c>
      <c r="I11" s="106"/>
      <c r="K11" s="4"/>
      <c r="L11" s="4"/>
    </row>
    <row r="12" spans="1:12" ht="132">
      <c r="A12" s="15">
        <v>103</v>
      </c>
      <c r="B12" s="11" t="s">
        <v>292</v>
      </c>
      <c r="C12" s="12"/>
      <c r="D12" s="12">
        <v>184000</v>
      </c>
      <c r="E12" s="12">
        <f>184000*31514/33514</f>
        <v>173019.5142328579</v>
      </c>
      <c r="F12" s="12">
        <v>160000</v>
      </c>
      <c r="G12" s="12">
        <v>240000</v>
      </c>
      <c r="H12" s="51" t="s">
        <v>296</v>
      </c>
      <c r="I12" s="106"/>
      <c r="K12" s="4"/>
      <c r="L12" s="4"/>
    </row>
    <row r="13" spans="1:12" ht="12.75">
      <c r="A13" s="16" t="s">
        <v>67</v>
      </c>
      <c r="B13" s="17" t="s">
        <v>184</v>
      </c>
      <c r="C13" s="18">
        <f>SUM(C9:C12)</f>
        <v>0</v>
      </c>
      <c r="D13" s="18">
        <f>SUM(D9:D12)</f>
        <v>33514000</v>
      </c>
      <c r="E13" s="62">
        <f>SUM(E9:E12)</f>
        <v>31514000</v>
      </c>
      <c r="F13" s="18">
        <f>SUM(F9:F12)</f>
        <v>29199000</v>
      </c>
      <c r="G13" s="18">
        <f>SUM(G9:G12)</f>
        <v>37764000</v>
      </c>
      <c r="H13" s="16" t="s">
        <v>67</v>
      </c>
      <c r="I13" s="107"/>
      <c r="K13" s="4"/>
      <c r="L13" s="4"/>
    </row>
    <row r="14" spans="1:12" ht="12.75">
      <c r="A14" s="16" t="s">
        <v>67</v>
      </c>
      <c r="B14" s="19" t="s">
        <v>185</v>
      </c>
      <c r="C14" s="20">
        <f>SUM(C13)</f>
        <v>0</v>
      </c>
      <c r="D14" s="20">
        <f>SUM(D13)</f>
        <v>33514000</v>
      </c>
      <c r="E14" s="71">
        <f>SUM(E13)</f>
        <v>31514000</v>
      </c>
      <c r="F14" s="20">
        <f>SUM(F13)</f>
        <v>29199000</v>
      </c>
      <c r="G14" s="20">
        <f>SUM(G13)</f>
        <v>37764000</v>
      </c>
      <c r="H14" s="16" t="s">
        <v>67</v>
      </c>
      <c r="I14" s="107"/>
      <c r="K14" s="4"/>
      <c r="L14" s="4"/>
    </row>
    <row r="15" spans="1:9" ht="12.75">
      <c r="A15" s="5">
        <v>2</v>
      </c>
      <c r="B15" s="21" t="s">
        <v>187</v>
      </c>
      <c r="C15" s="22"/>
      <c r="D15" s="22"/>
      <c r="E15" s="63"/>
      <c r="F15" s="22"/>
      <c r="G15" s="22"/>
      <c r="H15" s="7" t="s">
        <v>67</v>
      </c>
      <c r="I15" s="105"/>
    </row>
    <row r="16" spans="1:9" ht="24">
      <c r="A16" s="8" t="s">
        <v>69</v>
      </c>
      <c r="B16" s="23" t="s">
        <v>188</v>
      </c>
      <c r="C16" s="24"/>
      <c r="D16" s="24"/>
      <c r="E16" s="63"/>
      <c r="F16" s="24"/>
      <c r="G16" s="24"/>
      <c r="H16" s="7" t="s">
        <v>67</v>
      </c>
      <c r="I16" s="105"/>
    </row>
    <row r="17" spans="1:9" ht="36">
      <c r="A17" s="15" t="s">
        <v>70</v>
      </c>
      <c r="B17" s="25" t="s">
        <v>298</v>
      </c>
      <c r="C17" s="26" t="s">
        <v>71</v>
      </c>
      <c r="D17" s="26" t="s">
        <v>71</v>
      </c>
      <c r="E17" s="26" t="s">
        <v>71</v>
      </c>
      <c r="F17" s="26" t="s">
        <v>71</v>
      </c>
      <c r="G17" s="26" t="s">
        <v>71</v>
      </c>
      <c r="H17" s="52" t="s">
        <v>304</v>
      </c>
      <c r="I17" s="108"/>
    </row>
    <row r="18" spans="1:9" ht="12.75">
      <c r="A18" s="16" t="s">
        <v>67</v>
      </c>
      <c r="B18" s="17" t="s">
        <v>189</v>
      </c>
      <c r="C18" s="18">
        <f>SUM(C17)</f>
        <v>0</v>
      </c>
      <c r="D18" s="18">
        <f>SUM(D17)</f>
        <v>0</v>
      </c>
      <c r="E18" s="18">
        <f>SUM(E17)</f>
        <v>0</v>
      </c>
      <c r="F18" s="18">
        <f>SUM(F17)</f>
        <v>0</v>
      </c>
      <c r="G18" s="18">
        <f>SUM(G17)</f>
        <v>0</v>
      </c>
      <c r="H18" s="16" t="s">
        <v>67</v>
      </c>
      <c r="I18" s="107"/>
    </row>
    <row r="19" spans="1:9" ht="12.75">
      <c r="A19" s="8" t="s">
        <v>72</v>
      </c>
      <c r="B19" s="23" t="s">
        <v>190</v>
      </c>
      <c r="C19" s="24"/>
      <c r="D19" s="24"/>
      <c r="E19" s="24"/>
      <c r="F19" s="24"/>
      <c r="G19" s="24"/>
      <c r="H19" s="7" t="s">
        <v>67</v>
      </c>
      <c r="I19" s="105"/>
    </row>
    <row r="20" spans="1:9" ht="36">
      <c r="A20" s="15" t="s">
        <v>73</v>
      </c>
      <c r="B20" s="25" t="s">
        <v>191</v>
      </c>
      <c r="C20" s="26" t="s">
        <v>71</v>
      </c>
      <c r="D20" s="26" t="s">
        <v>71</v>
      </c>
      <c r="E20" s="26" t="s">
        <v>71</v>
      </c>
      <c r="F20" s="26" t="s">
        <v>71</v>
      </c>
      <c r="G20" s="26" t="s">
        <v>71</v>
      </c>
      <c r="H20" s="52" t="s">
        <v>305</v>
      </c>
      <c r="I20" s="108"/>
    </row>
    <row r="21" spans="1:9" ht="12.75">
      <c r="A21" s="16" t="s">
        <v>67</v>
      </c>
      <c r="B21" s="17" t="s">
        <v>192</v>
      </c>
      <c r="C21" s="18">
        <f>SUM(C20)</f>
        <v>0</v>
      </c>
      <c r="D21" s="18">
        <f>SUM(D20)</f>
        <v>0</v>
      </c>
      <c r="E21" s="18">
        <f>SUM(E20)</f>
        <v>0</v>
      </c>
      <c r="F21" s="18">
        <f>SUM(F20)</f>
        <v>0</v>
      </c>
      <c r="G21" s="18">
        <f>SUM(G20)</f>
        <v>0</v>
      </c>
      <c r="H21" s="16" t="s">
        <v>67</v>
      </c>
      <c r="I21" s="107"/>
    </row>
    <row r="22" spans="1:9" ht="24">
      <c r="A22" s="8" t="s">
        <v>74</v>
      </c>
      <c r="B22" s="78" t="s">
        <v>193</v>
      </c>
      <c r="C22" s="76"/>
      <c r="D22" s="76"/>
      <c r="E22" s="76"/>
      <c r="F22" s="76"/>
      <c r="G22" s="76"/>
      <c r="H22" s="7" t="s">
        <v>67</v>
      </c>
      <c r="I22" s="105"/>
    </row>
    <row r="23" spans="1:9" ht="36">
      <c r="A23" s="77" t="s">
        <v>75</v>
      </c>
      <c r="B23" s="25" t="s">
        <v>194</v>
      </c>
      <c r="C23" s="26" t="s">
        <v>71</v>
      </c>
      <c r="D23" s="26" t="s">
        <v>71</v>
      </c>
      <c r="E23" s="26" t="s">
        <v>71</v>
      </c>
      <c r="F23" s="26" t="s">
        <v>71</v>
      </c>
      <c r="G23" s="26" t="s">
        <v>71</v>
      </c>
      <c r="H23" s="52" t="s">
        <v>306</v>
      </c>
      <c r="I23" s="108"/>
    </row>
    <row r="24" spans="1:9" ht="12.75">
      <c r="A24" s="16" t="s">
        <v>67</v>
      </c>
      <c r="B24" s="17" t="s">
        <v>195</v>
      </c>
      <c r="C24" s="18">
        <f>SUM(C23)</f>
        <v>0</v>
      </c>
      <c r="D24" s="18">
        <f>SUM(D23)</f>
        <v>0</v>
      </c>
      <c r="E24" s="18">
        <f>SUM(E23)</f>
        <v>0</v>
      </c>
      <c r="F24" s="18">
        <f>SUM(F23)</f>
        <v>0</v>
      </c>
      <c r="G24" s="18">
        <f>SUM(G23)</f>
        <v>0</v>
      </c>
      <c r="H24" s="16" t="s">
        <v>67</v>
      </c>
      <c r="I24" s="107"/>
    </row>
    <row r="25" spans="1:9" ht="12.75">
      <c r="A25" s="8" t="s">
        <v>76</v>
      </c>
      <c r="B25" s="23" t="s">
        <v>290</v>
      </c>
      <c r="C25" s="12"/>
      <c r="D25" s="12"/>
      <c r="E25" s="12"/>
      <c r="F25" s="12"/>
      <c r="G25" s="12"/>
      <c r="H25" s="7" t="s">
        <v>67</v>
      </c>
      <c r="I25" s="105"/>
    </row>
    <row r="26" spans="1:9" ht="36">
      <c r="A26" s="15" t="s">
        <v>77</v>
      </c>
      <c r="B26" s="25" t="s">
        <v>196</v>
      </c>
      <c r="C26" s="26" t="s">
        <v>71</v>
      </c>
      <c r="D26" s="26" t="s">
        <v>71</v>
      </c>
      <c r="E26" s="26" t="s">
        <v>71</v>
      </c>
      <c r="F26" s="26" t="s">
        <v>71</v>
      </c>
      <c r="G26" s="26" t="s">
        <v>71</v>
      </c>
      <c r="H26" s="51" t="s">
        <v>307</v>
      </c>
      <c r="I26" s="106"/>
    </row>
    <row r="27" spans="1:9" ht="12.75">
      <c r="A27" s="16" t="s">
        <v>67</v>
      </c>
      <c r="B27" s="17" t="s">
        <v>197</v>
      </c>
      <c r="C27" s="18">
        <f>SUM(C26)</f>
        <v>0</v>
      </c>
      <c r="D27" s="18">
        <f>SUM(D26)</f>
        <v>0</v>
      </c>
      <c r="E27" s="18">
        <f>SUM(E26)</f>
        <v>0</v>
      </c>
      <c r="F27" s="18">
        <f>SUM(F26)</f>
        <v>0</v>
      </c>
      <c r="G27" s="18">
        <f>SUM(G26)</f>
        <v>0</v>
      </c>
      <c r="H27" s="16" t="s">
        <v>67</v>
      </c>
      <c r="I27" s="107"/>
    </row>
    <row r="28" spans="1:9" ht="12.75">
      <c r="A28" s="8" t="s">
        <v>78</v>
      </c>
      <c r="B28" s="23" t="s">
        <v>198</v>
      </c>
      <c r="C28" s="24"/>
      <c r="D28" s="24"/>
      <c r="E28" s="24"/>
      <c r="F28" s="24"/>
      <c r="G28" s="24"/>
      <c r="H28" s="7" t="s">
        <v>67</v>
      </c>
      <c r="I28" s="105"/>
    </row>
    <row r="29" spans="1:9" ht="36">
      <c r="A29" s="15" t="s">
        <v>79</v>
      </c>
      <c r="B29" s="25" t="s">
        <v>199</v>
      </c>
      <c r="C29" s="26" t="s">
        <v>71</v>
      </c>
      <c r="D29" s="26" t="s">
        <v>71</v>
      </c>
      <c r="E29" s="26" t="s">
        <v>71</v>
      </c>
      <c r="F29" s="26" t="s">
        <v>71</v>
      </c>
      <c r="G29" s="26" t="s">
        <v>71</v>
      </c>
      <c r="H29" s="51" t="s">
        <v>308</v>
      </c>
      <c r="I29" s="106"/>
    </row>
    <row r="30" spans="1:9" ht="12.75">
      <c r="A30" s="16" t="s">
        <v>67</v>
      </c>
      <c r="B30" s="17" t="s">
        <v>200</v>
      </c>
      <c r="C30" s="18">
        <f>SUM(C29)</f>
        <v>0</v>
      </c>
      <c r="D30" s="18">
        <f>SUM(D29)</f>
        <v>0</v>
      </c>
      <c r="E30" s="18">
        <f>SUM(E29)</f>
        <v>0</v>
      </c>
      <c r="F30" s="18">
        <f>SUM(F29)</f>
        <v>0</v>
      </c>
      <c r="G30" s="18">
        <f>SUM(G29)</f>
        <v>0</v>
      </c>
      <c r="H30" s="16" t="s">
        <v>67</v>
      </c>
      <c r="I30" s="107"/>
    </row>
    <row r="31" spans="1:9" ht="36">
      <c r="A31" s="8" t="s">
        <v>80</v>
      </c>
      <c r="B31" s="27" t="s">
        <v>291</v>
      </c>
      <c r="C31" s="24"/>
      <c r="D31" s="24"/>
      <c r="E31" s="24"/>
      <c r="F31" s="24"/>
      <c r="G31" s="24"/>
      <c r="H31" s="7" t="s">
        <v>67</v>
      </c>
      <c r="I31" s="105"/>
    </row>
    <row r="32" spans="1:9" ht="48">
      <c r="A32" s="15" t="s">
        <v>81</v>
      </c>
      <c r="B32" s="13" t="s">
        <v>299</v>
      </c>
      <c r="C32" s="26" t="s">
        <v>71</v>
      </c>
      <c r="D32" s="26" t="s">
        <v>71</v>
      </c>
      <c r="E32" s="26" t="s">
        <v>71</v>
      </c>
      <c r="F32" s="26" t="s">
        <v>71</v>
      </c>
      <c r="G32" s="26" t="s">
        <v>71</v>
      </c>
      <c r="H32" s="51" t="s">
        <v>309</v>
      </c>
      <c r="I32" s="106"/>
    </row>
    <row r="33" spans="1:9" ht="12.75">
      <c r="A33" s="15" t="s">
        <v>82</v>
      </c>
      <c r="B33" s="13" t="s">
        <v>201</v>
      </c>
      <c r="C33" s="26" t="s">
        <v>71</v>
      </c>
      <c r="D33" s="26" t="s">
        <v>71</v>
      </c>
      <c r="E33" s="26" t="s">
        <v>71</v>
      </c>
      <c r="F33" s="26" t="s">
        <v>71</v>
      </c>
      <c r="G33" s="26" t="s">
        <v>71</v>
      </c>
      <c r="H33" s="53"/>
      <c r="I33" s="109"/>
    </row>
    <row r="34" spans="1:9" ht="12.75">
      <c r="A34" s="16" t="s">
        <v>67</v>
      </c>
      <c r="B34" s="17" t="s">
        <v>202</v>
      </c>
      <c r="C34" s="18">
        <f>SUM(C32:C33)</f>
        <v>0</v>
      </c>
      <c r="D34" s="18">
        <f>SUM(D32:D33)</f>
        <v>0</v>
      </c>
      <c r="E34" s="18">
        <f>SUM(E32:E33)</f>
        <v>0</v>
      </c>
      <c r="F34" s="18">
        <f>SUM(F32:F33)</f>
        <v>0</v>
      </c>
      <c r="G34" s="18">
        <f>SUM(G32:G33)</f>
        <v>0</v>
      </c>
      <c r="H34" s="16" t="s">
        <v>67</v>
      </c>
      <c r="I34" s="107"/>
    </row>
    <row r="35" spans="1:9" ht="12.75">
      <c r="A35" s="16" t="s">
        <v>67</v>
      </c>
      <c r="B35" s="19" t="s">
        <v>203</v>
      </c>
      <c r="C35" s="20">
        <f>SUM(C18,C21,C24,C27,C30,C34)</f>
        <v>0</v>
      </c>
      <c r="D35" s="20">
        <f>SUM(D18,D21,D24,D27,D30,D34)</f>
        <v>0</v>
      </c>
      <c r="E35" s="20">
        <f>SUM(E18,E21,E24,E27,E30,E34)</f>
        <v>0</v>
      </c>
      <c r="F35" s="20">
        <f>SUM(F18,F21,F24,F27,F30,F34)</f>
        <v>0</v>
      </c>
      <c r="G35" s="20">
        <f>SUM(G18,G21,G24,G27,G30,G34)</f>
        <v>0</v>
      </c>
      <c r="H35" s="16" t="s">
        <v>67</v>
      </c>
      <c r="I35" s="107"/>
    </row>
    <row r="36" spans="1:9" ht="12.75">
      <c r="A36" s="16" t="s">
        <v>67</v>
      </c>
      <c r="B36" s="19" t="s">
        <v>204</v>
      </c>
      <c r="C36" s="20">
        <f>SUM(C14,C35,)</f>
        <v>0</v>
      </c>
      <c r="D36" s="20">
        <f>SUM(D14,D35,)</f>
        <v>33514000</v>
      </c>
      <c r="E36" s="20">
        <f>SUM(E14,E35,)</f>
        <v>31514000</v>
      </c>
      <c r="F36" s="20">
        <f>SUM(F14,F35,)</f>
        <v>29199000</v>
      </c>
      <c r="G36" s="20">
        <f>SUM(G14,G35,)</f>
        <v>37764000</v>
      </c>
      <c r="H36" s="16" t="s">
        <v>67</v>
      </c>
      <c r="I36" s="107"/>
    </row>
    <row r="37" spans="1:9" ht="12.75">
      <c r="A37" s="28"/>
      <c r="B37" s="29"/>
      <c r="C37" s="30"/>
      <c r="D37" s="30"/>
      <c r="E37" s="65"/>
      <c r="F37" s="30"/>
      <c r="G37" s="30"/>
      <c r="H37" s="28"/>
      <c r="I37" s="110"/>
    </row>
    <row r="38" spans="1:9" ht="15">
      <c r="A38" s="31"/>
      <c r="B38" s="32" t="s">
        <v>205</v>
      </c>
      <c r="C38" s="33"/>
      <c r="D38" s="33"/>
      <c r="E38" s="66"/>
      <c r="F38" s="33"/>
      <c r="G38" s="33"/>
      <c r="H38" s="28"/>
      <c r="I38" s="110"/>
    </row>
    <row r="39" spans="3:7" ht="12.75">
      <c r="C39" s="4"/>
      <c r="D39" s="4"/>
      <c r="E39" s="67"/>
      <c r="F39" s="4"/>
      <c r="G39" s="4"/>
    </row>
    <row r="40" spans="1:9" ht="12.75">
      <c r="A40" s="34">
        <v>1</v>
      </c>
      <c r="B40" s="34" t="s">
        <v>206</v>
      </c>
      <c r="C40" s="6"/>
      <c r="D40" s="6"/>
      <c r="E40" s="48"/>
      <c r="F40" s="6"/>
      <c r="G40" s="6"/>
      <c r="H40" s="35" t="s">
        <v>67</v>
      </c>
      <c r="I40" s="105"/>
    </row>
    <row r="41" spans="1:9" ht="12.75">
      <c r="A41" s="36" t="s">
        <v>84</v>
      </c>
      <c r="B41" s="37" t="s">
        <v>207</v>
      </c>
      <c r="C41" s="24"/>
      <c r="D41" s="24"/>
      <c r="E41" s="63"/>
      <c r="F41" s="24"/>
      <c r="G41" s="24"/>
      <c r="H41" s="35" t="s">
        <v>67</v>
      </c>
      <c r="I41" s="105"/>
    </row>
    <row r="42" spans="1:9" ht="12.75">
      <c r="A42" s="38" t="s">
        <v>85</v>
      </c>
      <c r="B42" s="59" t="s">
        <v>320</v>
      </c>
      <c r="C42" s="14"/>
      <c r="D42" s="14"/>
      <c r="E42" s="63"/>
      <c r="F42" s="14"/>
      <c r="G42" s="14"/>
      <c r="H42" s="35" t="s">
        <v>67</v>
      </c>
      <c r="I42" s="105"/>
    </row>
    <row r="43" spans="1:10" ht="84">
      <c r="A43" s="40" t="s">
        <v>86</v>
      </c>
      <c r="B43" s="57" t="s">
        <v>208</v>
      </c>
      <c r="C43" s="12">
        <v>308000</v>
      </c>
      <c r="D43" s="12">
        <v>7117000</v>
      </c>
      <c r="E43" s="12">
        <f>6117000-900000</f>
        <v>5217000</v>
      </c>
      <c r="F43" s="12">
        <f>4317000-3300</f>
        <v>4313700</v>
      </c>
      <c r="G43" s="12">
        <f>8377000-643000</f>
        <v>7734000</v>
      </c>
      <c r="H43" s="54" t="s">
        <v>27</v>
      </c>
      <c r="I43" s="106"/>
      <c r="J43" s="75">
        <f>+G43/D43</f>
        <v>1.0866938316706478</v>
      </c>
    </row>
    <row r="44" spans="1:9" ht="96">
      <c r="A44" s="40" t="s">
        <v>87</v>
      </c>
      <c r="B44" s="57" t="s">
        <v>209</v>
      </c>
      <c r="C44" s="12">
        <v>30000</v>
      </c>
      <c r="D44" s="12">
        <v>704000</v>
      </c>
      <c r="E44" s="12">
        <f>704000-100000</f>
        <v>604000</v>
      </c>
      <c r="F44" s="12">
        <v>400000</v>
      </c>
      <c r="G44" s="12">
        <v>829000</v>
      </c>
      <c r="H44" s="54" t="s">
        <v>28</v>
      </c>
      <c r="I44" s="106" t="s">
        <v>160</v>
      </c>
    </row>
    <row r="45" spans="1:9" ht="24">
      <c r="A45" s="40" t="s">
        <v>88</v>
      </c>
      <c r="B45" s="57" t="s">
        <v>217</v>
      </c>
      <c r="C45" s="12"/>
      <c r="D45" s="12" t="s">
        <v>71</v>
      </c>
      <c r="E45" s="12">
        <v>550000</v>
      </c>
      <c r="F45" s="12">
        <v>550000</v>
      </c>
      <c r="G45" s="12">
        <f>+E45*1.17-500</f>
        <v>643000</v>
      </c>
      <c r="H45" s="54" t="s">
        <v>29</v>
      </c>
      <c r="I45" s="106"/>
    </row>
    <row r="46" spans="1:9" ht="24">
      <c r="A46" s="40" t="s">
        <v>89</v>
      </c>
      <c r="B46" s="57" t="s">
        <v>210</v>
      </c>
      <c r="C46" s="12"/>
      <c r="D46" s="12" t="s">
        <v>71</v>
      </c>
      <c r="E46" s="12" t="s">
        <v>71</v>
      </c>
      <c r="F46" s="12" t="s">
        <v>170</v>
      </c>
      <c r="G46" s="12" t="s">
        <v>71</v>
      </c>
      <c r="H46" s="54" t="s">
        <v>30</v>
      </c>
      <c r="I46" s="106"/>
    </row>
    <row r="47" spans="1:10" ht="14.25">
      <c r="A47" s="41" t="s">
        <v>67</v>
      </c>
      <c r="B47" s="42" t="s">
        <v>211</v>
      </c>
      <c r="C47" s="18">
        <f>SUM(C43:C46)</f>
        <v>338000</v>
      </c>
      <c r="D47" s="18">
        <f>SUM(D43:D46)</f>
        <v>7821000</v>
      </c>
      <c r="E47" s="18">
        <f>SUM(E43:E46)</f>
        <v>6371000</v>
      </c>
      <c r="F47" s="18">
        <f>SUM(F43:F46)</f>
        <v>5263700</v>
      </c>
      <c r="G47" s="18">
        <f>SUM(G43:G46)</f>
        <v>9206000</v>
      </c>
      <c r="H47" s="41" t="s">
        <v>67</v>
      </c>
      <c r="I47" s="107"/>
      <c r="J47" s="127"/>
    </row>
    <row r="48" spans="1:9" ht="12.75">
      <c r="A48" s="38" t="s">
        <v>90</v>
      </c>
      <c r="B48" s="43" t="s">
        <v>323</v>
      </c>
      <c r="C48" s="44"/>
      <c r="D48" s="44"/>
      <c r="E48" s="63"/>
      <c r="F48" s="44"/>
      <c r="G48" s="44"/>
      <c r="H48" s="35" t="s">
        <v>67</v>
      </c>
      <c r="I48" s="105"/>
    </row>
    <row r="49" spans="1:9" ht="72">
      <c r="A49" s="40" t="s">
        <v>91</v>
      </c>
      <c r="B49" s="57" t="s">
        <v>321</v>
      </c>
      <c r="C49" s="26" t="s">
        <v>92</v>
      </c>
      <c r="D49" s="26" t="s">
        <v>92</v>
      </c>
      <c r="E49" s="26" t="s">
        <v>92</v>
      </c>
      <c r="F49" s="26" t="s">
        <v>92</v>
      </c>
      <c r="G49" s="26"/>
      <c r="H49" s="54" t="s">
        <v>31</v>
      </c>
      <c r="I49" s="106"/>
    </row>
    <row r="50" spans="1:10" ht="72">
      <c r="A50" s="40" t="s">
        <v>93</v>
      </c>
      <c r="B50" s="57" t="s">
        <v>322</v>
      </c>
      <c r="C50" s="26"/>
      <c r="D50" s="26">
        <v>12214000</v>
      </c>
      <c r="E50" s="26">
        <f>10254000-1000000</f>
        <v>9254000</v>
      </c>
      <c r="F50" s="26">
        <f>8054000+185000</f>
        <v>8239000</v>
      </c>
      <c r="G50" s="26">
        <f>13971000-900000</f>
        <v>13071000</v>
      </c>
      <c r="H50" s="54" t="s">
        <v>33</v>
      </c>
      <c r="I50" s="106" t="s">
        <v>161</v>
      </c>
      <c r="J50" s="127"/>
    </row>
    <row r="51" spans="1:9" ht="72">
      <c r="A51" s="40" t="s">
        <v>94</v>
      </c>
      <c r="B51" s="57" t="s">
        <v>212</v>
      </c>
      <c r="C51" s="26"/>
      <c r="D51" s="26" t="s">
        <v>71</v>
      </c>
      <c r="E51" s="26" t="s">
        <v>71</v>
      </c>
      <c r="F51" s="26" t="s">
        <v>170</v>
      </c>
      <c r="G51" s="26" t="s">
        <v>71</v>
      </c>
      <c r="H51" s="55" t="s">
        <v>34</v>
      </c>
      <c r="I51" s="111"/>
    </row>
    <row r="52" spans="1:9" ht="96">
      <c r="A52" s="40" t="s">
        <v>95</v>
      </c>
      <c r="B52" s="57" t="s">
        <v>213</v>
      </c>
      <c r="C52" s="26"/>
      <c r="D52" s="26" t="s">
        <v>71</v>
      </c>
      <c r="E52" s="26" t="s">
        <v>71</v>
      </c>
      <c r="F52" s="26" t="s">
        <v>170</v>
      </c>
      <c r="G52" s="26" t="s">
        <v>71</v>
      </c>
      <c r="H52" s="54" t="s">
        <v>35</v>
      </c>
      <c r="I52" s="106"/>
    </row>
    <row r="53" spans="1:9" ht="96">
      <c r="A53" s="40" t="s">
        <v>168</v>
      </c>
      <c r="B53" s="133" t="s">
        <v>324</v>
      </c>
      <c r="C53" s="26"/>
      <c r="D53" s="26" t="s">
        <v>71</v>
      </c>
      <c r="E53" s="26">
        <v>450000</v>
      </c>
      <c r="F53" s="26">
        <v>450000</v>
      </c>
      <c r="G53" s="26" t="s">
        <v>71</v>
      </c>
      <c r="H53" s="54" t="s">
        <v>36</v>
      </c>
      <c r="I53" s="106"/>
    </row>
    <row r="54" spans="1:9" ht="12.75">
      <c r="A54" s="41" t="s">
        <v>67</v>
      </c>
      <c r="B54" s="42" t="s">
        <v>214</v>
      </c>
      <c r="C54" s="18">
        <f>SUM(C49:C53)</f>
        <v>0</v>
      </c>
      <c r="D54" s="18">
        <f>SUM(D49:D53)</f>
        <v>12214000</v>
      </c>
      <c r="E54" s="18">
        <f>SUM(E49:E53)</f>
        <v>9704000</v>
      </c>
      <c r="F54" s="18">
        <f>SUM(F49:F53)</f>
        <v>8689000</v>
      </c>
      <c r="G54" s="18">
        <f>SUM(G49:G53)</f>
        <v>13071000</v>
      </c>
      <c r="H54" s="41" t="s">
        <v>67</v>
      </c>
      <c r="I54" s="107"/>
    </row>
    <row r="55" spans="1:11" ht="132">
      <c r="A55" s="38" t="s">
        <v>96</v>
      </c>
      <c r="B55" s="59" t="s">
        <v>215</v>
      </c>
      <c r="C55" s="76">
        <v>13000</v>
      </c>
      <c r="D55" s="76">
        <v>261000</v>
      </c>
      <c r="E55" s="48">
        <v>261000</v>
      </c>
      <c r="F55" s="76">
        <v>250000</v>
      </c>
      <c r="G55" s="76">
        <v>308000</v>
      </c>
      <c r="H55" s="56" t="s">
        <v>37</v>
      </c>
      <c r="I55" s="112" t="s">
        <v>162</v>
      </c>
      <c r="J55" s="2">
        <f>+G55/D55</f>
        <v>1.1800766283524904</v>
      </c>
      <c r="K55" s="75"/>
    </row>
    <row r="56" spans="1:11" ht="180">
      <c r="A56" s="38" t="s">
        <v>97</v>
      </c>
      <c r="B56" s="45" t="s">
        <v>315</v>
      </c>
      <c r="C56" s="12">
        <v>9000</v>
      </c>
      <c r="D56" s="12">
        <v>174000</v>
      </c>
      <c r="E56" s="63">
        <v>174000</v>
      </c>
      <c r="F56" s="12">
        <v>150000</v>
      </c>
      <c r="G56" s="12">
        <v>206000</v>
      </c>
      <c r="H56" s="56" t="s">
        <v>38</v>
      </c>
      <c r="I56" s="112" t="s">
        <v>157</v>
      </c>
      <c r="J56" s="2">
        <f>+G56/D56</f>
        <v>1.1839080459770115</v>
      </c>
      <c r="K56" s="75"/>
    </row>
    <row r="57" spans="1:9" ht="60">
      <c r="A57" s="38" t="s">
        <v>98</v>
      </c>
      <c r="B57" s="59" t="s">
        <v>216</v>
      </c>
      <c r="C57" s="76">
        <v>60000</v>
      </c>
      <c r="D57" s="76" t="s">
        <v>71</v>
      </c>
      <c r="E57" s="48">
        <v>1950000</v>
      </c>
      <c r="F57" s="76">
        <v>2260000</v>
      </c>
      <c r="G57" s="76">
        <v>1000000</v>
      </c>
      <c r="H57" s="54" t="s">
        <v>39</v>
      </c>
      <c r="I57" s="106" t="s">
        <v>159</v>
      </c>
    </row>
    <row r="58" spans="1:9" ht="156">
      <c r="A58" s="79" t="s">
        <v>99</v>
      </c>
      <c r="B58" s="45" t="s">
        <v>316</v>
      </c>
      <c r="C58" s="44">
        <v>80000</v>
      </c>
      <c r="D58" s="44">
        <v>174000</v>
      </c>
      <c r="E58" s="63">
        <v>174000</v>
      </c>
      <c r="F58" s="44">
        <v>174000</v>
      </c>
      <c r="G58" s="44">
        <v>206000</v>
      </c>
      <c r="H58" s="91" t="s">
        <v>40</v>
      </c>
      <c r="I58" s="113" t="s">
        <v>163</v>
      </c>
    </row>
    <row r="59" spans="1:9" ht="54.75" customHeight="1">
      <c r="A59" s="38" t="s">
        <v>100</v>
      </c>
      <c r="B59" s="45" t="s">
        <v>218</v>
      </c>
      <c r="C59" s="12"/>
      <c r="D59" s="12" t="s">
        <v>71</v>
      </c>
      <c r="E59" s="63">
        <v>10000</v>
      </c>
      <c r="F59" s="12">
        <v>10000</v>
      </c>
      <c r="G59" s="12" t="s">
        <v>71</v>
      </c>
      <c r="H59" s="57" t="s">
        <v>0</v>
      </c>
      <c r="I59" s="109" t="s">
        <v>158</v>
      </c>
    </row>
    <row r="60" spans="1:9" ht="12.75">
      <c r="A60" s="41" t="s">
        <v>67</v>
      </c>
      <c r="B60" s="42" t="s">
        <v>219</v>
      </c>
      <c r="C60" s="18">
        <f>SUM(C47,C54,C55,C56,C57,C58,C59)</f>
        <v>500000</v>
      </c>
      <c r="D60" s="18">
        <f>SUM(D47,D54,D55,D56,D57,D58,D59)</f>
        <v>20644000</v>
      </c>
      <c r="E60" s="18">
        <f>SUM(E47,E54,E55,E56,E57,E58,E59)</f>
        <v>18644000</v>
      </c>
      <c r="F60" s="18">
        <f>SUM(F47,F54,F55,F56,F57,F58,F59)</f>
        <v>16796700</v>
      </c>
      <c r="G60" s="18">
        <f>SUM(G47,G54,G55,G56,G57,G58,G59)</f>
        <v>23997000</v>
      </c>
      <c r="H60" s="41" t="s">
        <v>67</v>
      </c>
      <c r="I60" s="107"/>
    </row>
    <row r="61" spans="1:9" ht="12.75">
      <c r="A61" s="36" t="s">
        <v>101</v>
      </c>
      <c r="B61" s="58" t="s">
        <v>220</v>
      </c>
      <c r="C61" s="44"/>
      <c r="D61" s="44"/>
      <c r="E61" s="63"/>
      <c r="F61" s="44"/>
      <c r="G61" s="44"/>
      <c r="H61" s="35" t="s">
        <v>67</v>
      </c>
      <c r="I61" s="105"/>
    </row>
    <row r="62" spans="1:9" ht="36">
      <c r="A62" s="38" t="s">
        <v>102</v>
      </c>
      <c r="B62" s="59" t="s">
        <v>317</v>
      </c>
      <c r="C62" s="12">
        <v>1000</v>
      </c>
      <c r="D62" s="12">
        <v>400000</v>
      </c>
      <c r="E62" s="63">
        <v>400000</v>
      </c>
      <c r="F62" s="12">
        <v>400000</v>
      </c>
      <c r="G62" s="12">
        <v>430000</v>
      </c>
      <c r="H62" s="57" t="s">
        <v>1</v>
      </c>
      <c r="I62" s="109" t="s">
        <v>146</v>
      </c>
    </row>
    <row r="63" spans="1:9" ht="12.75">
      <c r="A63" s="41" t="s">
        <v>67</v>
      </c>
      <c r="B63" s="47" t="s">
        <v>221</v>
      </c>
      <c r="C63" s="18">
        <f>SUM(C62)</f>
        <v>1000</v>
      </c>
      <c r="D63" s="18">
        <f>SUM(D62)</f>
        <v>400000</v>
      </c>
      <c r="E63" s="62">
        <f>SUM(E62)</f>
        <v>400000</v>
      </c>
      <c r="F63" s="62">
        <f>SUM(F62)</f>
        <v>400000</v>
      </c>
      <c r="G63" s="18">
        <f>SUM(G62)</f>
        <v>430000</v>
      </c>
      <c r="H63" s="41" t="s">
        <v>67</v>
      </c>
      <c r="I63" s="107"/>
    </row>
    <row r="64" spans="1:9" ht="12.75">
      <c r="A64" s="36" t="s">
        <v>103</v>
      </c>
      <c r="B64" s="34" t="s">
        <v>310</v>
      </c>
      <c r="C64" s="44"/>
      <c r="D64" s="44"/>
      <c r="E64" s="63"/>
      <c r="F64" s="44"/>
      <c r="G64" s="44"/>
      <c r="H64" s="35" t="s">
        <v>67</v>
      </c>
      <c r="I64" s="105"/>
    </row>
    <row r="65" spans="1:9" ht="12.75">
      <c r="A65" s="38" t="s">
        <v>104</v>
      </c>
      <c r="B65" s="45" t="s">
        <v>223</v>
      </c>
      <c r="C65" s="12"/>
      <c r="D65" s="12" t="s">
        <v>71</v>
      </c>
      <c r="E65" s="12" t="s">
        <v>71</v>
      </c>
      <c r="F65" s="12" t="s">
        <v>170</v>
      </c>
      <c r="G65" s="12" t="s">
        <v>71</v>
      </c>
      <c r="H65" s="35" t="s">
        <v>67</v>
      </c>
      <c r="I65" s="105"/>
    </row>
    <row r="66" spans="1:9" ht="12.75">
      <c r="A66" s="38" t="s">
        <v>105</v>
      </c>
      <c r="B66" s="45" t="s">
        <v>222</v>
      </c>
      <c r="C66" s="12"/>
      <c r="D66" s="12">
        <v>60000</v>
      </c>
      <c r="E66" s="12">
        <v>60000</v>
      </c>
      <c r="F66" s="12">
        <v>30000</v>
      </c>
      <c r="G66" s="12">
        <v>65000</v>
      </c>
      <c r="H66" s="35"/>
      <c r="I66" s="105" t="s">
        <v>147</v>
      </c>
    </row>
    <row r="67" spans="1:9" ht="30" customHeight="1">
      <c r="A67" s="38" t="s">
        <v>106</v>
      </c>
      <c r="B67" s="45" t="s">
        <v>224</v>
      </c>
      <c r="C67" s="12">
        <v>37000</v>
      </c>
      <c r="D67" s="12">
        <v>66000</v>
      </c>
      <c r="E67" s="12">
        <v>66000</v>
      </c>
      <c r="F67" s="12">
        <v>66000</v>
      </c>
      <c r="G67" s="12">
        <v>70000</v>
      </c>
      <c r="H67" s="54" t="s">
        <v>32</v>
      </c>
      <c r="I67" s="106" t="s">
        <v>164</v>
      </c>
    </row>
    <row r="68" spans="1:9" s="121" customFormat="1" ht="60">
      <c r="A68" s="123" t="s">
        <v>107</v>
      </c>
      <c r="B68" s="124" t="s">
        <v>318</v>
      </c>
      <c r="C68" s="50">
        <v>170000</v>
      </c>
      <c r="D68" s="50">
        <v>135000</v>
      </c>
      <c r="E68" s="50">
        <v>135000</v>
      </c>
      <c r="F68" s="50">
        <v>200000</v>
      </c>
      <c r="G68" s="50">
        <v>170000</v>
      </c>
      <c r="H68" s="54" t="s">
        <v>2</v>
      </c>
      <c r="I68" s="106" t="s">
        <v>62</v>
      </c>
    </row>
    <row r="69" spans="1:9" ht="12.75">
      <c r="A69" s="38" t="s">
        <v>108</v>
      </c>
      <c r="B69" s="45" t="s">
        <v>225</v>
      </c>
      <c r="C69" s="12"/>
      <c r="D69" s="12" t="s">
        <v>71</v>
      </c>
      <c r="E69" s="12" t="s">
        <v>71</v>
      </c>
      <c r="F69" s="12" t="s">
        <v>170</v>
      </c>
      <c r="G69" s="12" t="s">
        <v>71</v>
      </c>
      <c r="H69" s="99"/>
      <c r="I69" s="114"/>
    </row>
    <row r="70" spans="1:9" ht="12.75">
      <c r="A70" s="41" t="s">
        <v>67</v>
      </c>
      <c r="B70" s="47" t="s">
        <v>226</v>
      </c>
      <c r="C70" s="86">
        <f>SUM(C65,C66,C67,C68,C69)</f>
        <v>207000</v>
      </c>
      <c r="D70" s="86">
        <f>SUM(D65,D66,D67,D68,D69)</f>
        <v>261000</v>
      </c>
      <c r="E70" s="68">
        <f>SUM(E65,E66,E67,E68,E69)</f>
        <v>261000</v>
      </c>
      <c r="F70" s="68">
        <f>SUM(F65,F66,F67,F68,F69)</f>
        <v>296000</v>
      </c>
      <c r="G70" s="86">
        <f>SUM(G65,G66,G67,G68,G69)</f>
        <v>305000</v>
      </c>
      <c r="H70" s="41" t="s">
        <v>67</v>
      </c>
      <c r="I70" s="107"/>
    </row>
    <row r="71" spans="1:9" ht="12.75">
      <c r="A71" s="81" t="s">
        <v>109</v>
      </c>
      <c r="B71" s="82" t="s">
        <v>227</v>
      </c>
      <c r="C71" s="85"/>
      <c r="D71" s="84"/>
      <c r="E71" s="83"/>
      <c r="F71" s="84"/>
      <c r="G71" s="84"/>
      <c r="H71" s="35" t="s">
        <v>67</v>
      </c>
      <c r="I71" s="105"/>
    </row>
    <row r="72" spans="1:9" ht="36">
      <c r="A72" s="79" t="s">
        <v>110</v>
      </c>
      <c r="B72" s="80" t="s">
        <v>319</v>
      </c>
      <c r="C72" s="12"/>
      <c r="D72" s="12" t="s">
        <v>71</v>
      </c>
      <c r="E72" s="12" t="s">
        <v>71</v>
      </c>
      <c r="F72" s="12" t="s">
        <v>170</v>
      </c>
      <c r="G72" s="12" t="s">
        <v>71</v>
      </c>
      <c r="H72" s="54" t="s">
        <v>3</v>
      </c>
      <c r="I72" s="119"/>
    </row>
    <row r="73" spans="1:9" ht="12.75">
      <c r="A73" s="41" t="s">
        <v>67</v>
      </c>
      <c r="B73" s="47" t="s">
        <v>228</v>
      </c>
      <c r="C73" s="18">
        <f>SUM(C72)</f>
        <v>0</v>
      </c>
      <c r="D73" s="18">
        <f>SUM(D72)</f>
        <v>0</v>
      </c>
      <c r="E73" s="18">
        <f>SUM(E72:E72)</f>
        <v>0</v>
      </c>
      <c r="F73" s="18">
        <f>SUM(F72:F72)</f>
        <v>0</v>
      </c>
      <c r="G73" s="18">
        <f>SUM(G72)</f>
        <v>0</v>
      </c>
      <c r="H73" s="41" t="s">
        <v>67</v>
      </c>
      <c r="I73" s="107"/>
    </row>
    <row r="74" spans="1:9" ht="12.75">
      <c r="A74" s="36" t="s">
        <v>111</v>
      </c>
      <c r="B74" s="58" t="s">
        <v>235</v>
      </c>
      <c r="C74" s="44"/>
      <c r="D74" s="44"/>
      <c r="E74" s="63"/>
      <c r="F74" s="44"/>
      <c r="G74" s="44"/>
      <c r="H74" s="35" t="s">
        <v>67</v>
      </c>
      <c r="I74" s="105"/>
    </row>
    <row r="75" spans="1:9" ht="24">
      <c r="A75" s="38" t="s">
        <v>112</v>
      </c>
      <c r="B75" s="59" t="s">
        <v>236</v>
      </c>
      <c r="C75" s="12">
        <v>1100</v>
      </c>
      <c r="D75" s="12">
        <v>5000</v>
      </c>
      <c r="E75" s="63">
        <v>5000</v>
      </c>
      <c r="F75" s="12">
        <v>5000</v>
      </c>
      <c r="G75" s="12">
        <v>5000</v>
      </c>
      <c r="H75" s="54" t="s">
        <v>4</v>
      </c>
      <c r="I75" s="106"/>
    </row>
    <row r="76" spans="1:9" ht="12.75">
      <c r="A76" s="41" t="s">
        <v>67</v>
      </c>
      <c r="B76" s="42" t="s">
        <v>229</v>
      </c>
      <c r="C76" s="18">
        <f>SUM(C75)</f>
        <v>1100</v>
      </c>
      <c r="D76" s="18">
        <f>SUM(D75)</f>
        <v>5000</v>
      </c>
      <c r="E76" s="62">
        <f>SUM(E75)</f>
        <v>5000</v>
      </c>
      <c r="F76" s="62">
        <f>SUM(F75)</f>
        <v>5000</v>
      </c>
      <c r="G76" s="18">
        <f>SUM(G75)</f>
        <v>5000</v>
      </c>
      <c r="H76" s="41" t="s">
        <v>67</v>
      </c>
      <c r="I76" s="107"/>
    </row>
    <row r="77" spans="1:9" ht="12.75">
      <c r="A77" s="41" t="s">
        <v>67</v>
      </c>
      <c r="B77" s="49" t="s">
        <v>185</v>
      </c>
      <c r="C77" s="20">
        <f>SUM(C60,C63,C70,C73,C76)</f>
        <v>709100</v>
      </c>
      <c r="D77" s="20">
        <f>SUM(D60,D63,D70,D73,D76)</f>
        <v>21310000</v>
      </c>
      <c r="E77" s="71">
        <f>SUM(E60,E63,E70,E73,E76)</f>
        <v>19310000</v>
      </c>
      <c r="F77" s="71">
        <f>SUM(F60,F63,F70,F73,F76)</f>
        <v>17497700</v>
      </c>
      <c r="G77" s="20">
        <f>SUM(G60,G63,G70,G73,G76)</f>
        <v>24737000</v>
      </c>
      <c r="H77" s="41" t="s">
        <v>67</v>
      </c>
      <c r="I77" s="107"/>
    </row>
    <row r="78" spans="1:9" ht="24">
      <c r="A78" s="34">
        <v>2</v>
      </c>
      <c r="B78" s="34" t="s">
        <v>237</v>
      </c>
      <c r="C78" s="44"/>
      <c r="D78" s="44"/>
      <c r="E78" s="63"/>
      <c r="F78" s="44"/>
      <c r="G78" s="44"/>
      <c r="H78" s="35" t="s">
        <v>67</v>
      </c>
      <c r="I78" s="105"/>
    </row>
    <row r="79" spans="1:9" ht="24">
      <c r="A79" s="36" t="s">
        <v>69</v>
      </c>
      <c r="B79" s="34" t="s">
        <v>238</v>
      </c>
      <c r="C79" s="44"/>
      <c r="D79" s="44"/>
      <c r="E79" s="63"/>
      <c r="F79" s="44"/>
      <c r="G79" s="44"/>
      <c r="H79" s="35" t="s">
        <v>67</v>
      </c>
      <c r="I79" s="105"/>
    </row>
    <row r="80" spans="1:10" ht="36">
      <c r="A80" s="38" t="s">
        <v>70</v>
      </c>
      <c r="B80" s="45" t="s">
        <v>239</v>
      </c>
      <c r="C80" s="12">
        <v>1227000</v>
      </c>
      <c r="D80" s="12">
        <v>1168000</v>
      </c>
      <c r="E80" s="63">
        <v>1168000</v>
      </c>
      <c r="F80" s="12">
        <v>1616000</v>
      </c>
      <c r="G80" s="12">
        <v>1274000</v>
      </c>
      <c r="H80" s="54" t="s">
        <v>5</v>
      </c>
      <c r="I80" s="106" t="s">
        <v>148</v>
      </c>
      <c r="J80" s="75">
        <f aca="true" t="shared" si="0" ref="J80:J85">+G80/D80</f>
        <v>1.0907534246575343</v>
      </c>
    </row>
    <row r="81" spans="1:10" ht="36">
      <c r="A81" s="38" t="s">
        <v>113</v>
      </c>
      <c r="B81" s="45" t="s">
        <v>240</v>
      </c>
      <c r="C81" s="50">
        <v>5000</v>
      </c>
      <c r="D81" s="50">
        <v>265000</v>
      </c>
      <c r="E81" s="63">
        <v>265000</v>
      </c>
      <c r="F81" s="50">
        <v>8600</v>
      </c>
      <c r="G81" s="50">
        <v>289000</v>
      </c>
      <c r="H81" s="54" t="s">
        <v>42</v>
      </c>
      <c r="I81" s="119" t="s">
        <v>149</v>
      </c>
      <c r="J81" s="75">
        <f t="shared" si="0"/>
        <v>1.090566037735849</v>
      </c>
    </row>
    <row r="82" spans="1:10" ht="24">
      <c r="A82" s="38" t="s">
        <v>114</v>
      </c>
      <c r="B82" s="45" t="s">
        <v>241</v>
      </c>
      <c r="C82" s="50">
        <v>240630</v>
      </c>
      <c r="D82" s="50">
        <v>153000</v>
      </c>
      <c r="E82" s="63">
        <v>200000</v>
      </c>
      <c r="F82" s="50">
        <v>228000</v>
      </c>
      <c r="G82" s="50">
        <v>210000</v>
      </c>
      <c r="H82" s="54" t="s">
        <v>6</v>
      </c>
      <c r="I82" s="106" t="s">
        <v>153</v>
      </c>
      <c r="J82" s="75">
        <f t="shared" si="0"/>
        <v>1.3725490196078431</v>
      </c>
    </row>
    <row r="83" spans="1:10" ht="48">
      <c r="A83" s="38" t="s">
        <v>115</v>
      </c>
      <c r="B83" s="45" t="s">
        <v>242</v>
      </c>
      <c r="C83" s="50">
        <v>94600</v>
      </c>
      <c r="D83" s="50">
        <v>398000</v>
      </c>
      <c r="E83" s="63">
        <v>547000</v>
      </c>
      <c r="F83" s="50">
        <v>554700</v>
      </c>
      <c r="G83" s="50">
        <v>566000</v>
      </c>
      <c r="H83" s="54" t="s">
        <v>7</v>
      </c>
      <c r="I83" s="119" t="s">
        <v>150</v>
      </c>
      <c r="J83" s="75">
        <f t="shared" si="0"/>
        <v>1.4221105527638191</v>
      </c>
    </row>
    <row r="84" spans="1:10" ht="36">
      <c r="A84" s="38" t="s">
        <v>116</v>
      </c>
      <c r="B84" s="45" t="s">
        <v>52</v>
      </c>
      <c r="C84" s="50">
        <v>346079</v>
      </c>
      <c r="D84" s="50">
        <v>515000</v>
      </c>
      <c r="E84" s="63">
        <v>515000</v>
      </c>
      <c r="F84" s="50">
        <v>67000</v>
      </c>
      <c r="G84" s="50">
        <v>535000</v>
      </c>
      <c r="H84" s="54" t="s">
        <v>43</v>
      </c>
      <c r="I84" s="106" t="s">
        <v>151</v>
      </c>
      <c r="J84" s="75">
        <f t="shared" si="0"/>
        <v>1.0388349514563107</v>
      </c>
    </row>
    <row r="85" spans="1:10" ht="12.75">
      <c r="A85" s="38" t="s">
        <v>117</v>
      </c>
      <c r="B85" s="45" t="s">
        <v>243</v>
      </c>
      <c r="C85" s="50">
        <v>5000</v>
      </c>
      <c r="D85" s="50">
        <v>357000</v>
      </c>
      <c r="E85" s="63">
        <v>410000</v>
      </c>
      <c r="F85" s="50">
        <v>410000</v>
      </c>
      <c r="G85" s="50">
        <f>389000+30000</f>
        <v>419000</v>
      </c>
      <c r="H85" s="101"/>
      <c r="I85" s="115" t="s">
        <v>143</v>
      </c>
      <c r="J85" s="75">
        <f t="shared" si="0"/>
        <v>1.173669467787115</v>
      </c>
    </row>
    <row r="86" spans="1:10" ht="36">
      <c r="A86" s="92" t="s">
        <v>118</v>
      </c>
      <c r="B86" s="43" t="s">
        <v>244</v>
      </c>
      <c r="C86" s="93"/>
      <c r="D86" s="93" t="s">
        <v>71</v>
      </c>
      <c r="E86" s="93" t="s">
        <v>71</v>
      </c>
      <c r="F86" s="93" t="s">
        <v>170</v>
      </c>
      <c r="G86" s="93" t="s">
        <v>71</v>
      </c>
      <c r="H86" s="94" t="s">
        <v>8</v>
      </c>
      <c r="I86" s="116"/>
      <c r="J86" s="75"/>
    </row>
    <row r="87" spans="1:10" ht="48">
      <c r="A87" s="38" t="s">
        <v>119</v>
      </c>
      <c r="B87" s="59" t="s">
        <v>245</v>
      </c>
      <c r="C87" s="87">
        <v>333706</v>
      </c>
      <c r="D87" s="87">
        <v>10000</v>
      </c>
      <c r="E87" s="48">
        <v>350000</v>
      </c>
      <c r="F87" s="87">
        <v>350000</v>
      </c>
      <c r="G87" s="87">
        <f>10000+350000</f>
        <v>360000</v>
      </c>
      <c r="H87" s="54" t="s">
        <v>44</v>
      </c>
      <c r="I87" s="106" t="s">
        <v>152</v>
      </c>
      <c r="J87" s="75">
        <f>+G87/D87</f>
        <v>36</v>
      </c>
    </row>
    <row r="88" spans="1:10" ht="12.75">
      <c r="A88" s="41" t="s">
        <v>67</v>
      </c>
      <c r="B88" s="47" t="s">
        <v>189</v>
      </c>
      <c r="C88" s="86">
        <f>SUM(C80,C81,C82,C83,C84,C85,C86,C87)</f>
        <v>2252015</v>
      </c>
      <c r="D88" s="86">
        <f>SUM(D80,D81,D82,D83,D84,D85,D86,D87)</f>
        <v>2866000</v>
      </c>
      <c r="E88" s="86">
        <f>SUM(E80,E81,E82,E83,E84,E85,E86,E87)</f>
        <v>3455000</v>
      </c>
      <c r="F88" s="86">
        <f>SUM(F80,F81,F82,F83,F84,F85,F86,F87)</f>
        <v>3234300</v>
      </c>
      <c r="G88" s="86">
        <f>SUM(G80,G81,G82,G83,G84,G85,G86,G87)</f>
        <v>3653000</v>
      </c>
      <c r="H88" s="41" t="s">
        <v>67</v>
      </c>
      <c r="I88" s="107"/>
      <c r="J88" s="75">
        <f>+G88/D88</f>
        <v>1.2745987438939288</v>
      </c>
    </row>
    <row r="89" spans="1:9" ht="12.75">
      <c r="A89" s="95" t="s">
        <v>72</v>
      </c>
      <c r="B89" s="46" t="s">
        <v>246</v>
      </c>
      <c r="C89" s="44"/>
      <c r="D89" s="44"/>
      <c r="E89" s="63"/>
      <c r="F89" s="44"/>
      <c r="G89" s="44"/>
      <c r="H89" s="96" t="s">
        <v>67</v>
      </c>
      <c r="I89" s="117"/>
    </row>
    <row r="90" spans="1:9" ht="12.75">
      <c r="A90" s="38" t="s">
        <v>73</v>
      </c>
      <c r="B90" s="59" t="s">
        <v>247</v>
      </c>
      <c r="C90" s="44"/>
      <c r="D90" s="44"/>
      <c r="E90" s="63"/>
      <c r="F90" s="44"/>
      <c r="G90" s="44"/>
      <c r="H90" s="35" t="s">
        <v>67</v>
      </c>
      <c r="I90" s="105"/>
    </row>
    <row r="91" spans="1:9" ht="60">
      <c r="A91" s="40" t="s">
        <v>120</v>
      </c>
      <c r="B91" s="57" t="s">
        <v>248</v>
      </c>
      <c r="C91" s="50">
        <v>289217</v>
      </c>
      <c r="D91" s="50">
        <v>300000</v>
      </c>
      <c r="E91" s="50">
        <f>300000</f>
        <v>300000</v>
      </c>
      <c r="F91" s="50">
        <v>734000</v>
      </c>
      <c r="G91" s="50">
        <v>330000</v>
      </c>
      <c r="H91" s="57" t="s">
        <v>45</v>
      </c>
      <c r="I91" s="109"/>
    </row>
    <row r="92" spans="1:9" ht="84.75" customHeight="1">
      <c r="A92" s="40" t="s">
        <v>121</v>
      </c>
      <c r="B92" s="57" t="s">
        <v>249</v>
      </c>
      <c r="C92" s="50">
        <v>389182</v>
      </c>
      <c r="D92" s="50">
        <v>897000</v>
      </c>
      <c r="E92" s="50">
        <f>897000</f>
        <v>897000</v>
      </c>
      <c r="F92" s="50">
        <v>810000</v>
      </c>
      <c r="G92" s="50">
        <v>990000</v>
      </c>
      <c r="H92" s="57" t="s">
        <v>46</v>
      </c>
      <c r="I92" s="109"/>
    </row>
    <row r="93" spans="1:9" ht="48">
      <c r="A93" s="40" t="s">
        <v>122</v>
      </c>
      <c r="B93" s="57" t="s">
        <v>250</v>
      </c>
      <c r="C93" s="87">
        <v>304500</v>
      </c>
      <c r="D93" s="87">
        <v>2009000</v>
      </c>
      <c r="E93" s="87">
        <f>2009000-600000</f>
        <v>1409000</v>
      </c>
      <c r="F93" s="87">
        <v>893000</v>
      </c>
      <c r="G93" s="87">
        <f>2060000-600000</f>
        <v>1460000</v>
      </c>
      <c r="H93" s="57" t="s">
        <v>47</v>
      </c>
      <c r="I93" s="120" t="s">
        <v>63</v>
      </c>
    </row>
    <row r="94" spans="1:9" ht="12.75">
      <c r="A94" s="41" t="s">
        <v>67</v>
      </c>
      <c r="B94" s="42" t="s">
        <v>251</v>
      </c>
      <c r="C94" s="18">
        <f>SUM(C91:C93)</f>
        <v>982899</v>
      </c>
      <c r="D94" s="18">
        <f>SUM(D91:D93)</f>
        <v>3206000</v>
      </c>
      <c r="E94" s="62">
        <f>SUM(E91:E93)</f>
        <v>2606000</v>
      </c>
      <c r="F94" s="62">
        <f>SUM(F91:F93)</f>
        <v>2437000</v>
      </c>
      <c r="G94" s="18">
        <f>SUM(G91:G93)</f>
        <v>2780000</v>
      </c>
      <c r="H94" s="41" t="s">
        <v>67</v>
      </c>
      <c r="I94" s="107"/>
    </row>
    <row r="95" spans="1:9" ht="12.75">
      <c r="A95" s="41" t="s">
        <v>67</v>
      </c>
      <c r="B95" s="42" t="s">
        <v>192</v>
      </c>
      <c r="C95" s="18">
        <f>SUM(C94)</f>
        <v>982899</v>
      </c>
      <c r="D95" s="18">
        <f>SUM(D94)</f>
        <v>3206000</v>
      </c>
      <c r="E95" s="62">
        <f>SUM(E94)</f>
        <v>2606000</v>
      </c>
      <c r="F95" s="62">
        <f>SUM(F94)</f>
        <v>2437000</v>
      </c>
      <c r="G95" s="18">
        <f>SUM(G94)</f>
        <v>2780000</v>
      </c>
      <c r="H95" s="41" t="s">
        <v>67</v>
      </c>
      <c r="I95" s="107"/>
    </row>
    <row r="96" spans="1:9" ht="12.75">
      <c r="A96" s="36" t="s">
        <v>74</v>
      </c>
      <c r="B96" s="34" t="s">
        <v>311</v>
      </c>
      <c r="C96" s="44"/>
      <c r="D96" s="44"/>
      <c r="E96" s="63"/>
      <c r="F96" s="44"/>
      <c r="G96" s="44"/>
      <c r="H96" s="35" t="s">
        <v>67</v>
      </c>
      <c r="I96" s="105"/>
    </row>
    <row r="97" spans="1:9" ht="12.75">
      <c r="A97" s="38" t="s">
        <v>75</v>
      </c>
      <c r="B97" s="39" t="s">
        <v>257</v>
      </c>
      <c r="C97" s="44"/>
      <c r="D97" s="44"/>
      <c r="E97" s="63"/>
      <c r="F97" s="44"/>
      <c r="G97" s="44"/>
      <c r="H97" s="35" t="s">
        <v>67</v>
      </c>
      <c r="I97" s="105"/>
    </row>
    <row r="98" spans="1:9" ht="96">
      <c r="A98" s="40" t="s">
        <v>123</v>
      </c>
      <c r="B98" s="54" t="s">
        <v>258</v>
      </c>
      <c r="C98" s="12"/>
      <c r="D98" s="12" t="s">
        <v>71</v>
      </c>
      <c r="E98" s="63">
        <v>50000</v>
      </c>
      <c r="F98" s="12">
        <v>30000</v>
      </c>
      <c r="G98" s="12">
        <v>20000</v>
      </c>
      <c r="H98" s="57" t="s">
        <v>9</v>
      </c>
      <c r="I98" s="109"/>
    </row>
    <row r="99" spans="1:9" ht="36">
      <c r="A99" s="40" t="s">
        <v>124</v>
      </c>
      <c r="B99" s="57" t="s">
        <v>267</v>
      </c>
      <c r="C99" s="12"/>
      <c r="D99" s="12" t="s">
        <v>71</v>
      </c>
      <c r="E99" s="125">
        <v>10000</v>
      </c>
      <c r="F99" s="50">
        <v>20000</v>
      </c>
      <c r="G99" s="12">
        <v>10000</v>
      </c>
      <c r="H99" s="54" t="s">
        <v>300</v>
      </c>
      <c r="I99" s="106" t="s">
        <v>171</v>
      </c>
    </row>
    <row r="100" spans="1:9" ht="36">
      <c r="A100" s="40" t="s">
        <v>169</v>
      </c>
      <c r="B100" s="57" t="s">
        <v>260</v>
      </c>
      <c r="C100" s="12"/>
      <c r="D100" s="12" t="s">
        <v>71</v>
      </c>
      <c r="E100" s="63">
        <v>70000</v>
      </c>
      <c r="F100" s="12">
        <v>160000</v>
      </c>
      <c r="G100" s="12">
        <v>70000</v>
      </c>
      <c r="H100" s="54" t="s">
        <v>301</v>
      </c>
      <c r="I100" s="106" t="s">
        <v>154</v>
      </c>
    </row>
    <row r="101" spans="1:9" ht="12.75">
      <c r="A101" s="41" t="s">
        <v>67</v>
      </c>
      <c r="B101" s="42" t="s">
        <v>252</v>
      </c>
      <c r="C101" s="18">
        <f>SUM(C98:C100)</f>
        <v>0</v>
      </c>
      <c r="D101" s="18">
        <f>SUM(D98:D100)</f>
        <v>0</v>
      </c>
      <c r="E101" s="62">
        <f>SUM(E98:E100)</f>
        <v>130000</v>
      </c>
      <c r="F101" s="62">
        <f>SUM(F98:F100)</f>
        <v>210000</v>
      </c>
      <c r="G101" s="18">
        <f>SUM(G98:G100)</f>
        <v>100000</v>
      </c>
      <c r="H101" s="41" t="s">
        <v>67</v>
      </c>
      <c r="I101" s="107"/>
    </row>
    <row r="102" spans="1:9" ht="12.75">
      <c r="A102" s="38" t="s">
        <v>125</v>
      </c>
      <c r="B102" s="59" t="s">
        <v>261</v>
      </c>
      <c r="C102" s="44"/>
      <c r="D102" s="44"/>
      <c r="E102" s="63"/>
      <c r="F102" s="44"/>
      <c r="G102" s="44"/>
      <c r="H102" s="35" t="s">
        <v>67</v>
      </c>
      <c r="I102" s="105"/>
    </row>
    <row r="103" spans="1:9" ht="24">
      <c r="A103" s="40" t="s">
        <v>126</v>
      </c>
      <c r="B103" s="57" t="s">
        <v>262</v>
      </c>
      <c r="C103" s="12">
        <v>177001</v>
      </c>
      <c r="D103" s="12">
        <v>581000</v>
      </c>
      <c r="E103" s="63">
        <f>340000+34000</f>
        <v>374000</v>
      </c>
      <c r="F103" s="12">
        <v>294000</v>
      </c>
      <c r="G103" s="12">
        <f>564000-190000</f>
        <v>374000</v>
      </c>
      <c r="H103" s="54" t="s">
        <v>10</v>
      </c>
      <c r="I103" s="106" t="s">
        <v>65</v>
      </c>
    </row>
    <row r="104" spans="1:9" ht="24">
      <c r="A104" s="40" t="s">
        <v>127</v>
      </c>
      <c r="B104" s="57" t="s">
        <v>263</v>
      </c>
      <c r="C104" s="12"/>
      <c r="D104" s="12" t="s">
        <v>71</v>
      </c>
      <c r="E104" s="12" t="s">
        <v>71</v>
      </c>
      <c r="F104" s="12" t="s">
        <v>170</v>
      </c>
      <c r="G104" s="12" t="s">
        <v>71</v>
      </c>
      <c r="H104" s="54" t="s">
        <v>302</v>
      </c>
      <c r="I104" s="106"/>
    </row>
    <row r="105" spans="1:9" ht="36">
      <c r="A105" s="40" t="s">
        <v>172</v>
      </c>
      <c r="B105" s="57" t="s">
        <v>264</v>
      </c>
      <c r="C105" s="12"/>
      <c r="D105" s="12" t="s">
        <v>71</v>
      </c>
      <c r="E105" s="12">
        <v>10000</v>
      </c>
      <c r="F105" s="12">
        <v>70000</v>
      </c>
      <c r="G105" s="12">
        <v>10000</v>
      </c>
      <c r="H105" s="54" t="s">
        <v>303</v>
      </c>
      <c r="I105" s="106"/>
    </row>
    <row r="106" spans="1:9" ht="12.75">
      <c r="A106" s="41" t="s">
        <v>67</v>
      </c>
      <c r="B106" s="47" t="s">
        <v>253</v>
      </c>
      <c r="C106" s="18">
        <f>SUM(C103:C105)</f>
        <v>177001</v>
      </c>
      <c r="D106" s="18">
        <f>SUM(D103:D105)</f>
        <v>581000</v>
      </c>
      <c r="E106" s="62">
        <f>SUM(E103:E105)</f>
        <v>384000</v>
      </c>
      <c r="F106" s="62">
        <f>SUM(F103:F105)</f>
        <v>364000</v>
      </c>
      <c r="G106" s="18">
        <f>SUM(G103:G105)</f>
        <v>384000</v>
      </c>
      <c r="H106" s="41" t="s">
        <v>67</v>
      </c>
      <c r="I106" s="107"/>
    </row>
    <row r="107" spans="1:9" ht="12.75">
      <c r="A107" s="38" t="s">
        <v>128</v>
      </c>
      <c r="B107" s="59" t="s">
        <v>265</v>
      </c>
      <c r="C107" s="44"/>
      <c r="D107" s="44"/>
      <c r="E107" s="63"/>
      <c r="F107" s="44"/>
      <c r="G107" s="44"/>
      <c r="H107" s="35" t="s">
        <v>67</v>
      </c>
      <c r="I107" s="105"/>
    </row>
    <row r="108" spans="1:9" ht="24">
      <c r="A108" s="40" t="s">
        <v>129</v>
      </c>
      <c r="B108" s="57" t="s">
        <v>266</v>
      </c>
      <c r="C108" s="12"/>
      <c r="D108" s="12" t="s">
        <v>71</v>
      </c>
      <c r="E108" s="12" t="s">
        <v>71</v>
      </c>
      <c r="F108" s="12" t="s">
        <v>170</v>
      </c>
      <c r="G108" s="12" t="s">
        <v>71</v>
      </c>
      <c r="H108" s="54" t="s">
        <v>11</v>
      </c>
      <c r="I108" s="106"/>
    </row>
    <row r="109" spans="1:9" ht="48">
      <c r="A109" s="40" t="s">
        <v>130</v>
      </c>
      <c r="B109" s="57" t="s">
        <v>259</v>
      </c>
      <c r="C109" s="12"/>
      <c r="D109" s="12">
        <v>4000</v>
      </c>
      <c r="E109" s="12">
        <v>25000</v>
      </c>
      <c r="F109" s="12">
        <v>25000</v>
      </c>
      <c r="G109" s="12">
        <v>25000</v>
      </c>
      <c r="H109" s="54" t="s">
        <v>12</v>
      </c>
      <c r="I109" s="106" t="s">
        <v>64</v>
      </c>
    </row>
    <row r="110" spans="1:9" ht="36">
      <c r="A110" s="40" t="s">
        <v>173</v>
      </c>
      <c r="B110" s="57" t="s">
        <v>268</v>
      </c>
      <c r="C110" s="12"/>
      <c r="D110" s="12" t="s">
        <v>71</v>
      </c>
      <c r="E110" s="12" t="s">
        <v>71</v>
      </c>
      <c r="F110" s="12" t="s">
        <v>170</v>
      </c>
      <c r="G110" s="12" t="s">
        <v>71</v>
      </c>
      <c r="H110" s="54" t="s">
        <v>13</v>
      </c>
      <c r="I110" s="106" t="s">
        <v>155</v>
      </c>
    </row>
    <row r="111" spans="1:9" ht="12.75">
      <c r="A111" s="41" t="s">
        <v>67</v>
      </c>
      <c r="B111" s="42" t="s">
        <v>254</v>
      </c>
      <c r="C111" s="18">
        <f>SUM(C108:C110)</f>
        <v>0</v>
      </c>
      <c r="D111" s="18">
        <f>SUM(D108:D110)</f>
        <v>4000</v>
      </c>
      <c r="E111" s="62">
        <f>SUM(E108:E110)</f>
        <v>25000</v>
      </c>
      <c r="F111" s="62">
        <f>SUM(F108:F110)</f>
        <v>25000</v>
      </c>
      <c r="G111" s="18">
        <f>SUM(G108:G110)</f>
        <v>25000</v>
      </c>
      <c r="H111" s="41" t="s">
        <v>67</v>
      </c>
      <c r="I111" s="107"/>
    </row>
    <row r="112" spans="1:9" ht="96">
      <c r="A112" s="38" t="s">
        <v>131</v>
      </c>
      <c r="B112" s="45" t="s">
        <v>269</v>
      </c>
      <c r="C112" s="12" t="s">
        <v>71</v>
      </c>
      <c r="D112" s="12" t="s">
        <v>71</v>
      </c>
      <c r="E112" s="12">
        <v>5000</v>
      </c>
      <c r="F112" s="12">
        <v>5000</v>
      </c>
      <c r="G112" s="12" t="s">
        <v>71</v>
      </c>
      <c r="H112" s="54" t="s">
        <v>48</v>
      </c>
      <c r="I112" s="106" t="s">
        <v>156</v>
      </c>
    </row>
    <row r="113" spans="1:9" ht="12.75">
      <c r="A113" s="41" t="s">
        <v>67</v>
      </c>
      <c r="B113" s="42" t="s">
        <v>230</v>
      </c>
      <c r="C113" s="18">
        <f>SUM(C101,C106,C111,)</f>
        <v>177001</v>
      </c>
      <c r="D113" s="18">
        <f>SUM(D101,D106,D111,D112)</f>
        <v>585000</v>
      </c>
      <c r="E113" s="18">
        <f>SUM(E101,E106,E111,E112)</f>
        <v>544000</v>
      </c>
      <c r="F113" s="18">
        <f>SUM(F101,F106,F111,F112)</f>
        <v>604000</v>
      </c>
      <c r="G113" s="18">
        <f>SUM(G101,G106,G111,G112)</f>
        <v>509000</v>
      </c>
      <c r="H113" s="41" t="s">
        <v>67</v>
      </c>
      <c r="I113" s="107"/>
    </row>
    <row r="114" spans="1:9" ht="24">
      <c r="A114" s="36" t="s">
        <v>76</v>
      </c>
      <c r="B114" s="34" t="s">
        <v>270</v>
      </c>
      <c r="C114" s="44"/>
      <c r="D114" s="44"/>
      <c r="E114" s="63"/>
      <c r="F114" s="44"/>
      <c r="G114" s="44"/>
      <c r="H114" s="35" t="s">
        <v>67</v>
      </c>
      <c r="I114" s="105"/>
    </row>
    <row r="115" spans="1:10" ht="36">
      <c r="A115" s="38" t="s">
        <v>77</v>
      </c>
      <c r="B115" s="45" t="s">
        <v>271</v>
      </c>
      <c r="C115" s="12">
        <v>10000</v>
      </c>
      <c r="D115" s="12">
        <v>329000</v>
      </c>
      <c r="E115" s="63">
        <v>229000</v>
      </c>
      <c r="F115" s="12">
        <v>229000</v>
      </c>
      <c r="G115" s="12">
        <f>330000-81000</f>
        <v>249000</v>
      </c>
      <c r="H115" s="57" t="s">
        <v>14</v>
      </c>
      <c r="I115" s="109"/>
      <c r="J115" s="2">
        <f>+G115/E115</f>
        <v>1.0873362445414847</v>
      </c>
    </row>
    <row r="116" spans="1:9" ht="12.75">
      <c r="A116" s="38" t="s">
        <v>132</v>
      </c>
      <c r="B116" s="59" t="s">
        <v>272</v>
      </c>
      <c r="C116" s="44"/>
      <c r="D116" s="44"/>
      <c r="E116" s="63"/>
      <c r="F116" s="44"/>
      <c r="G116" s="44"/>
      <c r="H116" s="35" t="s">
        <v>67</v>
      </c>
      <c r="I116" s="105"/>
    </row>
    <row r="117" spans="1:9" ht="24">
      <c r="A117" s="40" t="s">
        <v>133</v>
      </c>
      <c r="B117" s="57" t="s">
        <v>273</v>
      </c>
      <c r="C117" s="12"/>
      <c r="D117" s="12" t="s">
        <v>71</v>
      </c>
      <c r="E117" s="12" t="s">
        <v>71</v>
      </c>
      <c r="F117" s="12">
        <v>1000</v>
      </c>
      <c r="G117" s="12" t="s">
        <v>71</v>
      </c>
      <c r="H117" s="35" t="s">
        <v>15</v>
      </c>
      <c r="I117" s="105"/>
    </row>
    <row r="118" spans="1:9" ht="24">
      <c r="A118" s="40" t="s">
        <v>134</v>
      </c>
      <c r="B118" s="57" t="s">
        <v>41</v>
      </c>
      <c r="C118" s="12"/>
      <c r="D118" s="12" t="s">
        <v>71</v>
      </c>
      <c r="E118" s="12" t="s">
        <v>71</v>
      </c>
      <c r="F118" s="12"/>
      <c r="G118" s="12" t="s">
        <v>71</v>
      </c>
      <c r="H118" s="35" t="s">
        <v>49</v>
      </c>
      <c r="I118" s="109"/>
    </row>
    <row r="119" spans="1:9" ht="24">
      <c r="A119" s="40" t="s">
        <v>135</v>
      </c>
      <c r="B119" s="57" t="s">
        <v>274</v>
      </c>
      <c r="C119" s="12"/>
      <c r="D119" s="12" t="s">
        <v>71</v>
      </c>
      <c r="E119" s="12">
        <v>2000</v>
      </c>
      <c r="F119" s="12">
        <v>1000</v>
      </c>
      <c r="G119" s="12" t="s">
        <v>71</v>
      </c>
      <c r="H119" s="35" t="s">
        <v>16</v>
      </c>
      <c r="I119" s="105"/>
    </row>
    <row r="120" spans="1:9" ht="12.75">
      <c r="A120" s="41" t="s">
        <v>67</v>
      </c>
      <c r="B120" s="42" t="s">
        <v>255</v>
      </c>
      <c r="C120" s="18">
        <f>SUM(C117:C119)</f>
        <v>0</v>
      </c>
      <c r="D120" s="18">
        <f>SUM(D117:D119)</f>
        <v>0</v>
      </c>
      <c r="E120" s="18">
        <f>SUM(E117:E119)</f>
        <v>2000</v>
      </c>
      <c r="F120" s="18">
        <f>SUM(F117:F119)</f>
        <v>2000</v>
      </c>
      <c r="G120" s="18">
        <f>SUM(G117:G119)</f>
        <v>0</v>
      </c>
      <c r="H120" s="41" t="s">
        <v>67</v>
      </c>
      <c r="I120" s="107"/>
    </row>
    <row r="121" spans="1:9" ht="12.75">
      <c r="A121" s="92" t="s">
        <v>136</v>
      </c>
      <c r="B121" s="43" t="s">
        <v>275</v>
      </c>
      <c r="C121" s="97"/>
      <c r="D121" s="97" t="s">
        <v>71</v>
      </c>
      <c r="E121" s="97" t="s">
        <v>71</v>
      </c>
      <c r="F121" s="97" t="s">
        <v>170</v>
      </c>
      <c r="G121" s="97" t="s">
        <v>71</v>
      </c>
      <c r="I121" s="102" t="s">
        <v>144</v>
      </c>
    </row>
    <row r="122" spans="1:9" ht="12.75">
      <c r="A122" s="38" t="s">
        <v>137</v>
      </c>
      <c r="B122" s="59" t="s">
        <v>276</v>
      </c>
      <c r="C122" s="76"/>
      <c r="D122" s="76" t="s">
        <v>71</v>
      </c>
      <c r="E122" s="76" t="s">
        <v>71</v>
      </c>
      <c r="F122" s="76" t="s">
        <v>170</v>
      </c>
      <c r="G122" s="76" t="s">
        <v>71</v>
      </c>
      <c r="H122" s="35" t="s">
        <v>67</v>
      </c>
      <c r="I122" s="105"/>
    </row>
    <row r="123" spans="1:9" ht="114.75" customHeight="1">
      <c r="A123" s="79" t="s">
        <v>138</v>
      </c>
      <c r="B123" s="80" t="s">
        <v>277</v>
      </c>
      <c r="C123" s="98">
        <v>81000</v>
      </c>
      <c r="D123" s="98">
        <v>102000</v>
      </c>
      <c r="E123" s="98">
        <v>102000</v>
      </c>
      <c r="F123" s="98">
        <v>62000</v>
      </c>
      <c r="G123" s="98">
        <v>105000</v>
      </c>
      <c r="H123" s="91" t="s">
        <v>50</v>
      </c>
      <c r="I123" s="113" t="s">
        <v>66</v>
      </c>
    </row>
    <row r="124" spans="1:9" ht="48">
      <c r="A124" s="38" t="s">
        <v>139</v>
      </c>
      <c r="B124" s="45" t="s">
        <v>278</v>
      </c>
      <c r="C124" s="12"/>
      <c r="D124" s="12" t="s">
        <v>71</v>
      </c>
      <c r="E124" s="12">
        <v>150000</v>
      </c>
      <c r="F124" s="12">
        <v>150000</v>
      </c>
      <c r="G124" s="12" t="s">
        <v>71</v>
      </c>
      <c r="H124" s="54" t="s">
        <v>17</v>
      </c>
      <c r="I124" s="118"/>
    </row>
    <row r="125" spans="1:9" ht="12.75">
      <c r="A125" s="41" t="s">
        <v>67</v>
      </c>
      <c r="B125" s="42" t="s">
        <v>231</v>
      </c>
      <c r="C125" s="18">
        <f>SUM(C115,C120,C121,C122,C123,C124)</f>
        <v>91000</v>
      </c>
      <c r="D125" s="18">
        <f>SUM(D115,D120,D121,D122,D123,D124)</f>
        <v>431000</v>
      </c>
      <c r="E125" s="62">
        <f>SUM(E115,E120,E121,E122,E123,E124)</f>
        <v>483000</v>
      </c>
      <c r="F125" s="62">
        <f>SUM(F115,F120,F121,F122,F123,F124)</f>
        <v>443000</v>
      </c>
      <c r="G125" s="18">
        <f>SUM(G115,G120,G121,G122,G123,G124)</f>
        <v>354000</v>
      </c>
      <c r="H125" s="41" t="s">
        <v>67</v>
      </c>
      <c r="I125" s="107"/>
    </row>
    <row r="126" spans="1:9" ht="12.75">
      <c r="A126" s="36" t="s">
        <v>78</v>
      </c>
      <c r="B126" s="34" t="s">
        <v>312</v>
      </c>
      <c r="C126" s="44"/>
      <c r="D126" s="44"/>
      <c r="E126" s="63"/>
      <c r="F126" s="44"/>
      <c r="G126" s="44"/>
      <c r="H126" s="35" t="s">
        <v>67</v>
      </c>
      <c r="I126" s="105"/>
    </row>
    <row r="127" spans="1:9" ht="24">
      <c r="A127" s="38" t="s">
        <v>79</v>
      </c>
      <c r="B127" s="45" t="s">
        <v>313</v>
      </c>
      <c r="C127" s="12"/>
      <c r="D127" s="12">
        <v>133000</v>
      </c>
      <c r="E127" s="12">
        <v>133000</v>
      </c>
      <c r="F127" s="12">
        <v>133000</v>
      </c>
      <c r="G127" s="12">
        <v>135000</v>
      </c>
      <c r="H127" s="54" t="s">
        <v>18</v>
      </c>
      <c r="I127" s="106"/>
    </row>
    <row r="128" spans="1:9" ht="12.75">
      <c r="A128" s="38" t="s">
        <v>140</v>
      </c>
      <c r="B128" s="59" t="s">
        <v>279</v>
      </c>
      <c r="C128" s="44"/>
      <c r="D128" s="44"/>
      <c r="E128" s="44"/>
      <c r="F128" s="44"/>
      <c r="G128" s="44"/>
      <c r="H128" s="56" t="s">
        <v>67</v>
      </c>
      <c r="I128" s="112"/>
    </row>
    <row r="129" spans="1:9" s="121" customFormat="1" ht="36">
      <c r="A129" s="126" t="s">
        <v>141</v>
      </c>
      <c r="B129" s="54" t="s">
        <v>53</v>
      </c>
      <c r="C129" s="50">
        <v>18550</v>
      </c>
      <c r="D129" s="50">
        <v>190000</v>
      </c>
      <c r="E129" s="50">
        <v>190000</v>
      </c>
      <c r="F129" s="50">
        <v>430000</v>
      </c>
      <c r="G129" s="50">
        <v>194000</v>
      </c>
      <c r="H129" s="54" t="s">
        <v>51</v>
      </c>
      <c r="I129" s="119" t="s">
        <v>167</v>
      </c>
    </row>
    <row r="130" spans="1:9" s="121" customFormat="1" ht="48">
      <c r="A130" s="126" t="s">
        <v>142</v>
      </c>
      <c r="B130" s="54" t="s">
        <v>280</v>
      </c>
      <c r="C130" s="50"/>
      <c r="D130" s="50">
        <v>169000</v>
      </c>
      <c r="E130" s="50">
        <v>169000</v>
      </c>
      <c r="F130" s="50">
        <v>0</v>
      </c>
      <c r="G130" s="50">
        <v>172000</v>
      </c>
      <c r="H130" s="54" t="s">
        <v>19</v>
      </c>
      <c r="I130" s="119" t="s">
        <v>167</v>
      </c>
    </row>
    <row r="131" spans="1:9" ht="12.75">
      <c r="A131" s="41" t="s">
        <v>67</v>
      </c>
      <c r="B131" s="42" t="s">
        <v>256</v>
      </c>
      <c r="C131" s="18">
        <f>SUM(C129:C130)</f>
        <v>18550</v>
      </c>
      <c r="D131" s="18">
        <f>SUM(D129:D130)</f>
        <v>359000</v>
      </c>
      <c r="E131" s="62">
        <f>SUM(E129:E130)</f>
        <v>359000</v>
      </c>
      <c r="F131" s="62">
        <f>SUM(F129:F130)</f>
        <v>430000</v>
      </c>
      <c r="G131" s="18">
        <f>SUM(G129:G130)</f>
        <v>366000</v>
      </c>
      <c r="H131" s="41" t="s">
        <v>67</v>
      </c>
      <c r="I131" s="107"/>
    </row>
    <row r="132" spans="1:9" ht="12.75">
      <c r="A132" s="41" t="s">
        <v>67</v>
      </c>
      <c r="B132" s="42" t="s">
        <v>232</v>
      </c>
      <c r="C132" s="18">
        <f>SUM(C127,C131)</f>
        <v>18550</v>
      </c>
      <c r="D132" s="18">
        <f>SUM(D127,D131)</f>
        <v>492000</v>
      </c>
      <c r="E132" s="62">
        <f>SUM(E127,E131)</f>
        <v>492000</v>
      </c>
      <c r="F132" s="62">
        <f>SUM(F127,F131)</f>
        <v>563000</v>
      </c>
      <c r="G132" s="18">
        <f>SUM(G127,G131)</f>
        <v>501000</v>
      </c>
      <c r="H132" s="41" t="s">
        <v>67</v>
      </c>
      <c r="I132" s="107"/>
    </row>
    <row r="133" spans="1:9" ht="30" customHeight="1">
      <c r="A133" s="36" t="s">
        <v>80</v>
      </c>
      <c r="B133" s="58" t="s">
        <v>281</v>
      </c>
      <c r="C133" s="44"/>
      <c r="D133" s="44"/>
      <c r="E133" s="63"/>
      <c r="F133" s="44"/>
      <c r="G133" s="44"/>
      <c r="H133" s="35" t="s">
        <v>67</v>
      </c>
      <c r="I133" s="105"/>
    </row>
    <row r="134" spans="1:9" ht="36">
      <c r="A134" s="38" t="s">
        <v>81</v>
      </c>
      <c r="B134" s="59" t="s">
        <v>282</v>
      </c>
      <c r="C134" s="12"/>
      <c r="D134" s="12" t="s">
        <v>71</v>
      </c>
      <c r="E134" s="12" t="s">
        <v>71</v>
      </c>
      <c r="F134" s="12" t="s">
        <v>170</v>
      </c>
      <c r="G134" s="12" t="s">
        <v>71</v>
      </c>
      <c r="H134" s="54" t="s">
        <v>20</v>
      </c>
      <c r="I134" s="106" t="s">
        <v>165</v>
      </c>
    </row>
    <row r="135" spans="1:9" ht="12.75">
      <c r="A135" s="41" t="s">
        <v>67</v>
      </c>
      <c r="B135" s="42" t="s">
        <v>233</v>
      </c>
      <c r="C135" s="18">
        <f>SUM(C134)</f>
        <v>0</v>
      </c>
      <c r="D135" s="18">
        <f>SUM(D134)</f>
        <v>0</v>
      </c>
      <c r="E135" s="62">
        <f>SUM(E134)</f>
        <v>0</v>
      </c>
      <c r="F135" s="62">
        <f>SUM(F134)</f>
        <v>0</v>
      </c>
      <c r="G135" s="18">
        <f>SUM(G134)</f>
        <v>0</v>
      </c>
      <c r="H135" s="41" t="s">
        <v>67</v>
      </c>
      <c r="I135" s="107"/>
    </row>
    <row r="136" spans="1:9" ht="24">
      <c r="A136" s="36" t="s">
        <v>61</v>
      </c>
      <c r="B136" s="37" t="s">
        <v>314</v>
      </c>
      <c r="C136" s="44"/>
      <c r="D136" s="44"/>
      <c r="E136" s="63"/>
      <c r="F136" s="44"/>
      <c r="G136" s="44"/>
      <c r="H136" s="35" t="s">
        <v>67</v>
      </c>
      <c r="I136" s="105"/>
    </row>
    <row r="137" spans="1:9" ht="60">
      <c r="A137" s="38" t="s">
        <v>54</v>
      </c>
      <c r="B137" s="45" t="s">
        <v>283</v>
      </c>
      <c r="C137" s="12"/>
      <c r="D137" s="12">
        <v>2380000</v>
      </c>
      <c r="E137" s="12">
        <v>2520000</v>
      </c>
      <c r="F137" s="12">
        <v>2595000</v>
      </c>
      <c r="G137" s="12">
        <v>2773000</v>
      </c>
      <c r="H137" s="54" t="s">
        <v>21</v>
      </c>
      <c r="I137" s="106" t="s">
        <v>55</v>
      </c>
    </row>
    <row r="138" spans="1:9" ht="36">
      <c r="A138" s="38" t="s">
        <v>60</v>
      </c>
      <c r="B138" s="45" t="s">
        <v>284</v>
      </c>
      <c r="C138" s="12"/>
      <c r="D138" s="12">
        <v>350000</v>
      </c>
      <c r="E138" s="12">
        <v>50000</v>
      </c>
      <c r="F138" s="12">
        <v>50000</v>
      </c>
      <c r="G138" s="12">
        <f>350000-290000</f>
        <v>60000</v>
      </c>
      <c r="H138" s="54" t="s">
        <v>22</v>
      </c>
      <c r="I138" s="106"/>
    </row>
    <row r="139" spans="1:9" ht="48">
      <c r="A139" s="38" t="s">
        <v>59</v>
      </c>
      <c r="B139" s="45" t="s">
        <v>278</v>
      </c>
      <c r="C139" s="12"/>
      <c r="D139" s="12" t="s">
        <v>71</v>
      </c>
      <c r="E139" s="12">
        <v>300000</v>
      </c>
      <c r="F139" s="12">
        <v>200000</v>
      </c>
      <c r="G139" s="12">
        <v>300000</v>
      </c>
      <c r="H139" s="54" t="s">
        <v>23</v>
      </c>
      <c r="I139" s="119" t="s">
        <v>166</v>
      </c>
    </row>
    <row r="140" spans="1:9" ht="36">
      <c r="A140" s="38" t="s">
        <v>58</v>
      </c>
      <c r="B140" s="45" t="s">
        <v>285</v>
      </c>
      <c r="C140" s="12"/>
      <c r="D140" s="12">
        <v>1139000</v>
      </c>
      <c r="E140" s="12">
        <v>999000</v>
      </c>
      <c r="F140" s="12">
        <v>900000</v>
      </c>
      <c r="G140" s="12">
        <f>1140000-10000</f>
        <v>1130000</v>
      </c>
      <c r="H140" s="54" t="s">
        <v>24</v>
      </c>
      <c r="I140" s="106"/>
    </row>
    <row r="141" spans="1:9" ht="36">
      <c r="A141" s="38" t="s">
        <v>57</v>
      </c>
      <c r="B141" s="45" t="s">
        <v>286</v>
      </c>
      <c r="C141" s="12"/>
      <c r="D141" s="12">
        <v>755000</v>
      </c>
      <c r="E141" s="12">
        <v>755000</v>
      </c>
      <c r="F141" s="12">
        <v>675000</v>
      </c>
      <c r="G141" s="12">
        <v>967000</v>
      </c>
      <c r="H141" s="54" t="s">
        <v>25</v>
      </c>
      <c r="I141" s="106"/>
    </row>
    <row r="142" spans="1:9" ht="36">
      <c r="A142" s="38" t="s">
        <v>56</v>
      </c>
      <c r="B142" s="45" t="s">
        <v>287</v>
      </c>
      <c r="C142" s="12"/>
      <c r="D142" s="12" t="s">
        <v>170</v>
      </c>
      <c r="E142" s="12" t="s">
        <v>170</v>
      </c>
      <c r="F142" s="12" t="s">
        <v>170</v>
      </c>
      <c r="G142" s="12" t="s">
        <v>170</v>
      </c>
      <c r="H142" s="54" t="s">
        <v>26</v>
      </c>
      <c r="I142" s="106"/>
    </row>
    <row r="143" spans="1:9" ht="12.75">
      <c r="A143" s="41" t="s">
        <v>67</v>
      </c>
      <c r="B143" s="42" t="s">
        <v>234</v>
      </c>
      <c r="C143" s="18">
        <f>SUM(C137,C138,C139,C140,C142,)</f>
        <v>0</v>
      </c>
      <c r="D143" s="18">
        <f>SUM(D137:D142)</f>
        <v>4624000</v>
      </c>
      <c r="E143" s="18">
        <f>SUM(E137:E142)</f>
        <v>4624000</v>
      </c>
      <c r="F143" s="18">
        <f>SUM(F137:F142)</f>
        <v>4420000</v>
      </c>
      <c r="G143" s="18">
        <f>SUM(G137:G142)</f>
        <v>5230000</v>
      </c>
      <c r="H143" s="41" t="s">
        <v>67</v>
      </c>
      <c r="I143" s="107"/>
    </row>
    <row r="144" spans="1:9" ht="12.75">
      <c r="A144" s="41" t="s">
        <v>67</v>
      </c>
      <c r="B144" s="49" t="s">
        <v>203</v>
      </c>
      <c r="C144" s="20">
        <f>C88+C95+C113+C125+C132+C135+C143</f>
        <v>3521465</v>
      </c>
      <c r="D144" s="20">
        <f>D88+D95+D113+D125+D132+D135+D143</f>
        <v>12204000</v>
      </c>
      <c r="E144" s="71">
        <f>E88+E95+E113+E125+E132+E135+E143</f>
        <v>12204000</v>
      </c>
      <c r="F144" s="71">
        <f>F88+F95+F113+F125+F132+F135+F143</f>
        <v>11701300</v>
      </c>
      <c r="G144" s="20">
        <f>G88+G95+G113+G125+G132+G135+G143</f>
        <v>13027000</v>
      </c>
      <c r="H144" s="41" t="s">
        <v>67</v>
      </c>
      <c r="I144" s="107"/>
    </row>
    <row r="145" spans="1:9" ht="12.75">
      <c r="A145" s="41"/>
      <c r="B145" s="49"/>
      <c r="C145" s="20"/>
      <c r="D145" s="20"/>
      <c r="E145" s="71"/>
      <c r="F145" s="20"/>
      <c r="G145" s="20"/>
      <c r="H145" s="41"/>
      <c r="I145" s="107"/>
    </row>
    <row r="146" spans="1:9" ht="12.75">
      <c r="A146" s="41" t="s">
        <v>67</v>
      </c>
      <c r="B146" s="49" t="s">
        <v>288</v>
      </c>
      <c r="C146" s="20">
        <f>SUM(C77,C144,)</f>
        <v>4230565</v>
      </c>
      <c r="D146" s="20">
        <f>SUM(D77,D144,)</f>
        <v>33514000</v>
      </c>
      <c r="E146" s="71">
        <f>SUM(E77,E144,)</f>
        <v>31514000</v>
      </c>
      <c r="F146" s="71">
        <f>SUM(F77,F144,)</f>
        <v>29199000</v>
      </c>
      <c r="G146" s="20">
        <f>SUM(G77,G144,)</f>
        <v>37764000</v>
      </c>
      <c r="H146" s="41" t="s">
        <v>67</v>
      </c>
      <c r="I146" s="107"/>
    </row>
    <row r="147" spans="1:9" ht="12.75" hidden="1">
      <c r="A147" s="41"/>
      <c r="B147" s="49" t="s">
        <v>176</v>
      </c>
      <c r="C147" s="20">
        <f>4335000-4230565</f>
        <v>104435</v>
      </c>
      <c r="D147" s="20"/>
      <c r="E147" s="71">
        <f>+E148-E146</f>
        <v>2000000</v>
      </c>
      <c r="F147" s="71">
        <f>+F148-F146</f>
        <v>4315000</v>
      </c>
      <c r="G147" s="20"/>
      <c r="H147" s="41"/>
      <c r="I147" s="107"/>
    </row>
    <row r="148" spans="1:8" ht="12.75" hidden="1">
      <c r="A148" s="128"/>
      <c r="B148" s="129" t="s">
        <v>83</v>
      </c>
      <c r="C148" s="130">
        <f>+C146+C147</f>
        <v>4335000</v>
      </c>
      <c r="D148" s="130">
        <f>+D146+D147</f>
        <v>33514000</v>
      </c>
      <c r="E148" s="130">
        <f>+D148</f>
        <v>33514000</v>
      </c>
      <c r="F148" s="130">
        <f>+D148</f>
        <v>33514000</v>
      </c>
      <c r="G148" s="130">
        <f>+G146+G147</f>
        <v>37764000</v>
      </c>
      <c r="H148" s="128"/>
    </row>
    <row r="149" spans="3:7" ht="12.75">
      <c r="C149" s="4"/>
      <c r="D149" s="4"/>
      <c r="E149" s="67"/>
      <c r="F149" s="4"/>
      <c r="G149" s="4"/>
    </row>
    <row r="150" spans="3:7" ht="12.75">
      <c r="C150" s="4"/>
      <c r="D150" s="4"/>
      <c r="E150" s="67"/>
      <c r="F150" s="4"/>
      <c r="G150" s="4"/>
    </row>
    <row r="151" spans="2:7" ht="12.75">
      <c r="B151" s="103"/>
      <c r="C151" s="4"/>
      <c r="D151" s="4"/>
      <c r="E151" s="67"/>
      <c r="F151" s="4"/>
      <c r="G151" s="4"/>
    </row>
    <row r="152" spans="2:7" ht="12.75">
      <c r="B152" s="103"/>
      <c r="C152" s="4"/>
      <c r="D152" s="4"/>
      <c r="E152" s="67"/>
      <c r="F152" s="4"/>
      <c r="G152" s="4"/>
    </row>
    <row r="153" spans="2:7" ht="12.75">
      <c r="B153" s="60"/>
      <c r="C153" s="4"/>
      <c r="D153" s="4"/>
      <c r="E153" s="67"/>
      <c r="F153" s="4"/>
      <c r="G153" s="4"/>
    </row>
    <row r="154" spans="2:7" ht="12.75">
      <c r="B154" s="60"/>
      <c r="C154" s="4"/>
      <c r="D154" s="4"/>
      <c r="E154" s="67"/>
      <c r="F154" s="4"/>
      <c r="G154" s="4"/>
    </row>
    <row r="155" spans="1:7" ht="12.75">
      <c r="A155" s="72"/>
      <c r="B155" s="72"/>
      <c r="C155" s="4"/>
      <c r="D155" s="73"/>
      <c r="E155" s="69"/>
      <c r="F155" s="73"/>
      <c r="G155" s="73"/>
    </row>
    <row r="156" spans="1:7" ht="12.75">
      <c r="A156" s="72"/>
      <c r="B156" s="74"/>
      <c r="C156" s="4"/>
      <c r="D156" s="73"/>
      <c r="E156" s="69"/>
      <c r="F156" s="73"/>
      <c r="G156" s="73"/>
    </row>
    <row r="157" spans="1:7" ht="12.75">
      <c r="A157" s="72"/>
      <c r="B157" s="72"/>
      <c r="D157" s="72"/>
      <c r="E157" s="70"/>
      <c r="F157" s="72"/>
      <c r="G157" s="72"/>
    </row>
    <row r="158" spans="1:7" ht="12.75">
      <c r="A158" s="72"/>
      <c r="B158" s="72"/>
      <c r="D158" s="72"/>
      <c r="E158" s="70"/>
      <c r="F158" s="72"/>
      <c r="G158" s="72"/>
    </row>
    <row r="159" spans="1:7" ht="12.75">
      <c r="A159" s="72"/>
      <c r="B159" s="72"/>
      <c r="D159" s="72"/>
      <c r="E159" s="70"/>
      <c r="F159" s="72"/>
      <c r="G159" s="72"/>
    </row>
    <row r="160" spans="1:7" ht="12.75">
      <c r="A160" s="72"/>
      <c r="B160" s="72"/>
      <c r="D160" s="72"/>
      <c r="E160" s="70"/>
      <c r="F160" s="72"/>
      <c r="G160" s="72"/>
    </row>
    <row r="161" spans="1:7" ht="12.75">
      <c r="A161" s="72"/>
      <c r="B161" s="72"/>
      <c r="D161" s="72"/>
      <c r="E161" s="70"/>
      <c r="F161" s="72"/>
      <c r="G161" s="72"/>
    </row>
  </sheetData>
  <printOptions/>
  <pageMargins left="0.39" right="0.33" top="0.77" bottom="0.69" header="0.32" footer="0.33"/>
  <pageSetup horizontalDpi="600" verticalDpi="600" orientation="landscape" scale="75" r:id="rId1"/>
  <headerFooter alignWithMargins="0">
    <oddHeader>&amp;C&amp;"Arial,Gras"&amp;12Etat prévisionnel des recettes et des dépenses de l'Agence exécutive Education audiovisuel et culture pour l'exercice 2006&amp;R02 octobre 2006
</oddHeader>
    <oddFooter>&amp;LRev 13/10/2006&amp;R&amp;P / &amp;N</oddFooter>
  </headerFooter>
  <rowBreaks count="2" manualBreakCount="2">
    <brk id="21" max="255" man="1"/>
    <brk id="36"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personnel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Luce PEPIN</dc:creator>
  <cp:keywords/>
  <dc:description/>
  <cp:lastModifiedBy>_claudia_</cp:lastModifiedBy>
  <cp:lastPrinted>2006-10-27T10:04:16Z</cp:lastPrinted>
  <dcterms:created xsi:type="dcterms:W3CDTF">2004-06-25T08:32:43Z</dcterms:created>
  <dcterms:modified xsi:type="dcterms:W3CDTF">2007-03-02T00:36:00Z</dcterms:modified>
  <cp:category/>
  <cp:version/>
  <cp:contentType/>
  <cp:contentStatus/>
</cp:coreProperties>
</file>